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calcChain.xml" ContentType="application/vnd.openxmlformats-officedocument.spreadsheetml.calcChain+xml"/>
  <Override PartName="/xl/styles.xml" ContentType="application/vnd.openxmlformats-officedocument.spreadsheetml.styles+xml"/>
  <Override PartName="/xl/worksheets/sheet3.xml" ContentType="application/vnd.openxmlformats-officedocument.spreadsheetml.worksheet+xml"/>
  <Override PartName="/xl/persons/person.xml" ContentType="application/vnd.ms-excel.person+xml"/>
  <Override PartName="/docProps/app.xml" ContentType="application/vnd.openxmlformats-officedocument.extended-properties+xml"/>
  <Override PartName="/xl/worksheets/sheet4.xml" ContentType="application/vnd.openxmlformats-officedocument.spreadsheetml.worksheet+xml"/>
  <Override PartName="/docProps/core.xml" ContentType="application/vnd.openxmlformats-package.core-properties+xml"/>
  <Override PartName="/xl/comments1.xml" ContentType="application/vnd.openxmlformats-officedocument.spreadsheetml.comments+xml"/>
  <Override PartName="/xl/externalLinks/externalLink1.xml" ContentType="application/vnd.openxmlformats-officedocument.spreadsheetml.externalLink+xml"/>
  <Override PartName="/xl/comments2.xml" ContentType="application/vnd.openxmlformats-officedocument.spreadsheetml.comments+xml"/>
  <Override PartName="/xl/externalLinks/externalLink2.xml" ContentType="application/vnd.openxmlformats-officedocument.spreadsheetml.externalLink+xml"/>
  <Override PartName="/xl/drawings/drawing1.xml" ContentType="application/vnd.openxmlformats-officedocument.drawing+xml"/>
  <Override PartName="/xl/drawings/drawing2.xml" ContentType="application/vnd.openxmlformats-officedocument.drawing+xml"/>
  <Override PartName="/xl/externalLinks/externalLink3.xml" ContentType="application/vnd.openxmlformats-officedocument.spreadsheetml.externalLink+xml"/>
  <Override PartName="/xl/sharedStrings.xml" ContentType="application/vnd.openxmlformats-officedocument.spreadsheetml.sharedStrings+xml"/>
  <Override PartName="/xl/threadedComments/threadedComment1.xml" ContentType="application/vnd.ms-excel.threadedcomment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roundrocktexas.sharepoint.com/sites/transportationdepartment/Department Files/Transportation/Project Management/Active Projects/2023 RIF Update/"/>
    </mc:Choice>
  </mc:AlternateContent>
  <xr:revisionPtr revIDLastSave="0" documentId="8_{0DBAAE1E-36BA-4362-983A-C12C96972276}" xr6:coauthVersionLast="47" xr6:coauthVersionMax="47" xr10:uidLastSave="{00000000-0000-0000-0000-000000000000}"/>
  <bookViews>
    <workbookView xWindow="2580" yWindow="795" windowWidth="19410" windowHeight="12165" xr2:uid="{C52003D2-6B2B-4345-A6E4-627CEF55DC6B}"/>
  </bookViews>
  <sheets>
    <sheet name="Estimator Worksheet" sheetId="4" r:id="rId1"/>
    <sheet name="Service Areas" sheetId="11" r:id="rId2"/>
    <sheet name="Land Use Descriptions" sheetId="13" r:id="rId3"/>
    <sheet name="Collection" sheetId="15" state="hidden" r:id="rId4"/>
  </sheets>
  <externalReferences>
    <externalReference r:id="rId5"/>
    <externalReference r:id="rId6"/>
    <externalReference r:id="rId7"/>
  </externalReferences>
  <definedNames>
    <definedName name="LandUse" localSheetId="3">Collection!#REF!</definedName>
    <definedName name="LandUse">#REF!</definedName>
    <definedName name="List" localSheetId="3">#REF!</definedName>
    <definedName name="List" localSheetId="2">#REF!</definedName>
    <definedName name="List">'[1]NEW ROAD'!$A$2:$A$4</definedName>
    <definedName name="LUVMET11" localSheetId="2">#REF!</definedName>
    <definedName name="LUVMET11">#REF!</definedName>
    <definedName name="Permit">'Estimator Worksheet'!$R$18:$R$21</definedName>
    <definedName name="Plat">'Estimator Worksheet'!$R$12:$R$16</definedName>
    <definedName name="_xlnm.Print_Area" localSheetId="3">Collection!$B$2:$AF$88</definedName>
    <definedName name="_xlnm.Print_Area" localSheetId="0">'Estimator Worksheet'!$A$1:$N$38</definedName>
    <definedName name="_xlnm.Print_Area" localSheetId="2">'Land Use Descriptions'!$B$3:$H$152</definedName>
    <definedName name="_xlnm.Print_Area" localSheetId="1">'Service Areas'!$A$1:$U$44</definedName>
    <definedName name="_xlnm.Print_Titles" localSheetId="3">Collection!$1:$3</definedName>
    <definedName name="_xlnm.Print_Titles" localSheetId="2">'Land Use Descriptions'!$1:$3</definedName>
    <definedName name="SA">'Estimator Worksheet'!$R$5:$R$8</definedName>
    <definedName name="Single_Family_Detached_Housing">'Estimator Worksheet'!$B$23</definedName>
    <definedName name="TripTable2_2">'[2]Ph 2 Trip Planner'!$A$8:$BD$546</definedName>
    <definedName name="TripTable2E" localSheetId="2">#REF!</definedName>
    <definedName name="TripTable2E">#REF!</definedName>
    <definedName name="TripTableDIST">[3]Planner!$A$8:$AX$188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6" i="15" l="1"/>
  <c r="P145" i="15"/>
  <c r="P142" i="15"/>
  <c r="P140" i="15"/>
  <c r="P139" i="15"/>
  <c r="P138" i="15"/>
  <c r="P137" i="15"/>
  <c r="P135" i="15"/>
  <c r="P134" i="15"/>
  <c r="P133" i="15"/>
  <c r="P131" i="15"/>
  <c r="P130" i="15"/>
  <c r="P129" i="15"/>
  <c r="P128" i="15"/>
  <c r="P127" i="15"/>
  <c r="P122" i="15"/>
  <c r="P121" i="15"/>
  <c r="P118" i="15"/>
  <c r="P119" i="15" s="1"/>
  <c r="P114" i="15"/>
  <c r="P115" i="15" s="1"/>
  <c r="P117" i="15" s="1"/>
  <c r="P109" i="15"/>
  <c r="P108" i="15"/>
  <c r="P106" i="15"/>
  <c r="P105" i="15"/>
  <c r="P104" i="15"/>
  <c r="P103" i="15"/>
  <c r="P101" i="15"/>
  <c r="P102" i="15" s="1"/>
  <c r="P100" i="15"/>
  <c r="P99" i="15"/>
  <c r="P95" i="15"/>
  <c r="P92" i="15"/>
  <c r="P90" i="15"/>
  <c r="P89" i="15"/>
  <c r="P84" i="15"/>
  <c r="P88" i="15" s="1"/>
  <c r="P81" i="15"/>
  <c r="P75" i="15"/>
  <c r="P74" i="15"/>
  <c r="P73" i="15"/>
  <c r="P61" i="15"/>
  <c r="P63" i="15" s="1"/>
  <c r="P65" i="15" s="1"/>
  <c r="P57" i="15"/>
  <c r="P58" i="15" s="1"/>
  <c r="P53" i="15"/>
  <c r="P55" i="15" s="1"/>
  <c r="P56" i="15" s="1"/>
  <c r="P51" i="15"/>
  <c r="P52" i="15" s="1"/>
  <c r="P50" i="15"/>
  <c r="P49" i="15"/>
  <c r="P44" i="15"/>
  <c r="P42" i="15"/>
  <c r="P41" i="15"/>
  <c r="P38" i="15"/>
  <c r="P37" i="15"/>
  <c r="P36" i="15"/>
  <c r="P35" i="15"/>
  <c r="P33" i="15"/>
  <c r="P29" i="15"/>
  <c r="P28" i="15"/>
  <c r="P27" i="15"/>
  <c r="P26" i="15"/>
  <c r="P22" i="15"/>
  <c r="P19" i="15"/>
  <c r="P18" i="15"/>
  <c r="P17" i="15"/>
  <c r="P16" i="15"/>
  <c r="P15" i="15"/>
  <c r="P13" i="15"/>
  <c r="P6" i="15"/>
  <c r="D24" i="4"/>
  <c r="D25" i="4"/>
  <c r="D26" i="4"/>
  <c r="D27" i="4"/>
  <c r="D28" i="4"/>
  <c r="D29" i="4"/>
  <c r="D30" i="4"/>
  <c r="D23" i="4"/>
  <c r="K25" i="4"/>
  <c r="K26" i="4"/>
  <c r="K27" i="4"/>
  <c r="K28" i="4"/>
  <c r="K29" i="4"/>
  <c r="K30" i="4"/>
  <c r="P68" i="15" l="1"/>
  <c r="P67" i="15"/>
  <c r="P66" i="15"/>
  <c r="P14" i="15"/>
  <c r="R25" i="4" l="1"/>
  <c r="R26" i="4"/>
  <c r="R27" i="4"/>
  <c r="R28" i="4"/>
  <c r="R29" i="4"/>
  <c r="R30" i="4"/>
  <c r="P124" i="15"/>
  <c r="S108" i="15"/>
  <c r="I108" i="15"/>
  <c r="M108" i="15"/>
  <c r="N108" i="15" s="1"/>
  <c r="R108" i="15"/>
  <c r="T108" i="15"/>
  <c r="V108" i="15"/>
  <c r="W108" i="15"/>
  <c r="X108" i="15"/>
  <c r="Q25" i="4"/>
  <c r="Q26" i="4"/>
  <c r="Q27" i="4"/>
  <c r="Q28" i="4"/>
  <c r="Q29" i="4"/>
  <c r="Q30" i="4"/>
  <c r="M25" i="4"/>
  <c r="M26" i="4"/>
  <c r="M27" i="4"/>
  <c r="M28" i="4"/>
  <c r="M29" i="4"/>
  <c r="M30" i="4"/>
  <c r="O108" i="15" l="1"/>
  <c r="Z108" i="15" s="1"/>
  <c r="AG108" i="15" l="1"/>
  <c r="AF108" i="15"/>
  <c r="AE108" i="15"/>
  <c r="AA108" i="15"/>
  <c r="AD108" i="15"/>
  <c r="AB108" i="15"/>
  <c r="AA15" i="4"/>
  <c r="Z15" i="4"/>
  <c r="Y15" i="4"/>
  <c r="X15" i="4"/>
  <c r="W15" i="4"/>
  <c r="I28" i="4" l="1"/>
  <c r="I29" i="4"/>
  <c r="I30" i="4"/>
  <c r="V6" i="15" l="1"/>
  <c r="X149" i="15"/>
  <c r="X148" i="15"/>
  <c r="X146" i="15"/>
  <c r="X145" i="15"/>
  <c r="X144" i="15"/>
  <c r="X143" i="15"/>
  <c r="X142" i="15"/>
  <c r="X141" i="15"/>
  <c r="X140" i="15"/>
  <c r="X139" i="15"/>
  <c r="X138" i="15"/>
  <c r="X137" i="15"/>
  <c r="X136" i="15"/>
  <c r="X135" i="15"/>
  <c r="X134" i="15"/>
  <c r="X133" i="15"/>
  <c r="X132" i="15"/>
  <c r="X131" i="15"/>
  <c r="X130" i="15"/>
  <c r="X129" i="15"/>
  <c r="X128" i="15"/>
  <c r="X127" i="15"/>
  <c r="X126" i="15"/>
  <c r="X125" i="15"/>
  <c r="X124" i="15"/>
  <c r="X123" i="15"/>
  <c r="X122" i="15"/>
  <c r="X121" i="15"/>
  <c r="X119" i="15"/>
  <c r="X118" i="15"/>
  <c r="X117" i="15"/>
  <c r="X116" i="15"/>
  <c r="X115" i="15"/>
  <c r="X114" i="15"/>
  <c r="X113" i="15"/>
  <c r="X112" i="15"/>
  <c r="X111" i="15"/>
  <c r="X110" i="15"/>
  <c r="X109" i="15"/>
  <c r="X106" i="15"/>
  <c r="X105" i="15"/>
  <c r="X104" i="15"/>
  <c r="X103" i="15"/>
  <c r="X102" i="15"/>
  <c r="X101" i="15"/>
  <c r="X100" i="15"/>
  <c r="X99" i="15"/>
  <c r="X98" i="15"/>
  <c r="X97" i="15"/>
  <c r="X96" i="15"/>
  <c r="X95" i="15"/>
  <c r="X92" i="15"/>
  <c r="X91" i="15"/>
  <c r="X90" i="15"/>
  <c r="X89" i="15"/>
  <c r="X88" i="15"/>
  <c r="X87" i="15"/>
  <c r="X86" i="15"/>
  <c r="X85" i="15"/>
  <c r="X84" i="15"/>
  <c r="X83" i="15"/>
  <c r="X81" i="15"/>
  <c r="X80" i="15"/>
  <c r="X79" i="15"/>
  <c r="X78" i="15"/>
  <c r="X77" i="15"/>
  <c r="X75" i="15"/>
  <c r="X74" i="15"/>
  <c r="X73" i="15"/>
  <c r="X72" i="15"/>
  <c r="X71" i="15"/>
  <c r="X70" i="15"/>
  <c r="X69" i="15"/>
  <c r="X68" i="15"/>
  <c r="X67" i="15"/>
  <c r="X66" i="15"/>
  <c r="X65" i="15"/>
  <c r="X64" i="15"/>
  <c r="X63" i="15"/>
  <c r="X62" i="15"/>
  <c r="X61" i="15"/>
  <c r="X59" i="15"/>
  <c r="X58" i="15"/>
  <c r="X57" i="15"/>
  <c r="X56" i="15"/>
  <c r="X55" i="15"/>
  <c r="X54" i="15"/>
  <c r="X53" i="15"/>
  <c r="X52" i="15"/>
  <c r="X51" i="15"/>
  <c r="X50" i="15"/>
  <c r="X49" i="15"/>
  <c r="X48" i="15"/>
  <c r="X47" i="15"/>
  <c r="X44" i="15"/>
  <c r="X43" i="15"/>
  <c r="X42" i="15"/>
  <c r="X41" i="15"/>
  <c r="X40" i="15"/>
  <c r="X38" i="15"/>
  <c r="X37" i="15"/>
  <c r="X36" i="15"/>
  <c r="X35" i="15"/>
  <c r="X34" i="15"/>
  <c r="X33" i="15"/>
  <c r="X32" i="15"/>
  <c r="X31" i="15"/>
  <c r="X30" i="15"/>
  <c r="X29" i="15"/>
  <c r="X28" i="15"/>
  <c r="X27" i="15"/>
  <c r="X26" i="15"/>
  <c r="X25" i="15"/>
  <c r="X24" i="15"/>
  <c r="X23" i="15"/>
  <c r="X22" i="15"/>
  <c r="X21" i="15"/>
  <c r="X19" i="15"/>
  <c r="X18" i="15"/>
  <c r="X17" i="15"/>
  <c r="X16" i="15"/>
  <c r="X15" i="15"/>
  <c r="X14" i="15"/>
  <c r="X13" i="15"/>
  <c r="X12" i="15"/>
  <c r="X11" i="15"/>
  <c r="X10" i="15"/>
  <c r="X9" i="15"/>
  <c r="X8" i="15"/>
  <c r="X6" i="15"/>
  <c r="W149" i="15"/>
  <c r="W148" i="15"/>
  <c r="W146" i="15"/>
  <c r="W145" i="15"/>
  <c r="W144" i="15"/>
  <c r="W143" i="15"/>
  <c r="W142" i="15"/>
  <c r="W141" i="15"/>
  <c r="W140" i="15"/>
  <c r="W139" i="15"/>
  <c r="W138" i="15"/>
  <c r="W137" i="15"/>
  <c r="W136" i="15"/>
  <c r="W135" i="15"/>
  <c r="W134" i="15"/>
  <c r="W133" i="15"/>
  <c r="W132" i="15"/>
  <c r="W131" i="15"/>
  <c r="W130" i="15"/>
  <c r="W129" i="15"/>
  <c r="W128" i="15"/>
  <c r="W127" i="15"/>
  <c r="W126" i="15"/>
  <c r="W125" i="15"/>
  <c r="W124" i="15"/>
  <c r="W123" i="15"/>
  <c r="W122" i="15"/>
  <c r="W121" i="15"/>
  <c r="W119" i="15"/>
  <c r="W118" i="15"/>
  <c r="W117" i="15"/>
  <c r="W116" i="15"/>
  <c r="W115" i="15"/>
  <c r="W114" i="15"/>
  <c r="W113" i="15"/>
  <c r="W112" i="15"/>
  <c r="W111" i="15"/>
  <c r="W110" i="15"/>
  <c r="W109" i="15"/>
  <c r="W106" i="15"/>
  <c r="W105" i="15"/>
  <c r="W104" i="15"/>
  <c r="W103" i="15"/>
  <c r="W102" i="15"/>
  <c r="W101" i="15"/>
  <c r="W100" i="15"/>
  <c r="W99" i="15"/>
  <c r="W98" i="15"/>
  <c r="W97" i="15"/>
  <c r="W96" i="15"/>
  <c r="W95" i="15"/>
  <c r="W92" i="15"/>
  <c r="W91" i="15"/>
  <c r="W90" i="15"/>
  <c r="W89" i="15"/>
  <c r="W88" i="15"/>
  <c r="W87" i="15"/>
  <c r="W86" i="15"/>
  <c r="W85" i="15"/>
  <c r="W84" i="15"/>
  <c r="W83" i="15"/>
  <c r="W81" i="15"/>
  <c r="W80" i="15"/>
  <c r="W79" i="15"/>
  <c r="W78" i="15"/>
  <c r="W77" i="15"/>
  <c r="W75" i="15"/>
  <c r="W74" i="15"/>
  <c r="W73" i="15"/>
  <c r="W72" i="15"/>
  <c r="W71" i="15"/>
  <c r="W70" i="15"/>
  <c r="W69" i="15"/>
  <c r="W68" i="15"/>
  <c r="W67" i="15"/>
  <c r="W66" i="15"/>
  <c r="W65" i="15"/>
  <c r="W64" i="15"/>
  <c r="W63" i="15"/>
  <c r="W62" i="15"/>
  <c r="W61" i="15"/>
  <c r="W59" i="15"/>
  <c r="W58" i="15"/>
  <c r="W57" i="15"/>
  <c r="W56" i="15"/>
  <c r="W55" i="15"/>
  <c r="W54" i="15"/>
  <c r="W53" i="15"/>
  <c r="W52" i="15"/>
  <c r="W51" i="15"/>
  <c r="W50" i="15"/>
  <c r="W49" i="15"/>
  <c r="W48" i="15"/>
  <c r="W47" i="15"/>
  <c r="W44" i="15"/>
  <c r="W43" i="15"/>
  <c r="W42" i="15"/>
  <c r="W41" i="15"/>
  <c r="W40" i="15"/>
  <c r="W38" i="15"/>
  <c r="W37" i="15"/>
  <c r="W36" i="15"/>
  <c r="W35" i="15"/>
  <c r="W34" i="15"/>
  <c r="W33" i="15"/>
  <c r="W32" i="15"/>
  <c r="W31" i="15"/>
  <c r="W30" i="15"/>
  <c r="W29" i="15"/>
  <c r="W28" i="15"/>
  <c r="W27" i="15"/>
  <c r="W26" i="15"/>
  <c r="W25" i="15"/>
  <c r="W24" i="15"/>
  <c r="W23" i="15"/>
  <c r="W22" i="15"/>
  <c r="W21" i="15"/>
  <c r="W19" i="15"/>
  <c r="W18" i="15"/>
  <c r="W17" i="15"/>
  <c r="W16" i="15"/>
  <c r="W15" i="15"/>
  <c r="W14" i="15"/>
  <c r="W13" i="15"/>
  <c r="W12" i="15"/>
  <c r="W11" i="15"/>
  <c r="W10" i="15"/>
  <c r="W9" i="15"/>
  <c r="W8" i="15"/>
  <c r="W6" i="15"/>
  <c r="V149" i="15"/>
  <c r="V148" i="15"/>
  <c r="V146" i="15"/>
  <c r="V145" i="15"/>
  <c r="V144" i="15"/>
  <c r="V143" i="15"/>
  <c r="V142" i="15"/>
  <c r="V141" i="15"/>
  <c r="V140" i="15"/>
  <c r="V139" i="15"/>
  <c r="V138" i="15"/>
  <c r="V137" i="15"/>
  <c r="V136" i="15"/>
  <c r="V135" i="15"/>
  <c r="V134" i="15"/>
  <c r="V133" i="15"/>
  <c r="V132" i="15"/>
  <c r="V131" i="15"/>
  <c r="V130" i="15"/>
  <c r="V129" i="15"/>
  <c r="V128" i="15"/>
  <c r="V127" i="15"/>
  <c r="V126" i="15"/>
  <c r="V125" i="15"/>
  <c r="V124" i="15"/>
  <c r="V123" i="15"/>
  <c r="V122" i="15"/>
  <c r="V121" i="15"/>
  <c r="V119" i="15"/>
  <c r="V118" i="15"/>
  <c r="V117" i="15"/>
  <c r="V116" i="15"/>
  <c r="V115" i="15"/>
  <c r="V114" i="15"/>
  <c r="V113" i="15"/>
  <c r="V112" i="15"/>
  <c r="V111" i="15"/>
  <c r="V110" i="15"/>
  <c r="V109" i="15"/>
  <c r="V106" i="15"/>
  <c r="V105" i="15"/>
  <c r="V104" i="15"/>
  <c r="V103" i="15"/>
  <c r="V102" i="15"/>
  <c r="V101" i="15"/>
  <c r="V100" i="15"/>
  <c r="V99" i="15"/>
  <c r="V98" i="15"/>
  <c r="V97" i="15"/>
  <c r="V96" i="15"/>
  <c r="V95" i="15"/>
  <c r="V92" i="15"/>
  <c r="V91" i="15"/>
  <c r="V90" i="15"/>
  <c r="V89" i="15"/>
  <c r="V88" i="15"/>
  <c r="V87" i="15"/>
  <c r="V86" i="15"/>
  <c r="V85" i="15"/>
  <c r="V84" i="15"/>
  <c r="V83" i="15"/>
  <c r="V81" i="15"/>
  <c r="V80" i="15"/>
  <c r="V79" i="15"/>
  <c r="V78" i="15"/>
  <c r="V77" i="15"/>
  <c r="V75" i="15"/>
  <c r="V74" i="15"/>
  <c r="V73" i="15"/>
  <c r="V72" i="15"/>
  <c r="V71" i="15"/>
  <c r="V70" i="15"/>
  <c r="V69" i="15"/>
  <c r="V68" i="15"/>
  <c r="V67" i="15"/>
  <c r="V66" i="15"/>
  <c r="V65" i="15"/>
  <c r="V64" i="15"/>
  <c r="V63" i="15"/>
  <c r="V62" i="15"/>
  <c r="V61" i="15"/>
  <c r="V59" i="15"/>
  <c r="V58" i="15"/>
  <c r="V57" i="15"/>
  <c r="V56" i="15"/>
  <c r="V55" i="15"/>
  <c r="V54" i="15"/>
  <c r="V53" i="15"/>
  <c r="V52" i="15"/>
  <c r="V51" i="15"/>
  <c r="V50" i="15"/>
  <c r="V49" i="15"/>
  <c r="V48" i="15"/>
  <c r="V47" i="15"/>
  <c r="V44" i="15"/>
  <c r="V43" i="15"/>
  <c r="V42" i="15"/>
  <c r="V41" i="15"/>
  <c r="V40" i="15"/>
  <c r="V38" i="15"/>
  <c r="V37" i="15"/>
  <c r="V36" i="15"/>
  <c r="V35" i="15"/>
  <c r="V34" i="15"/>
  <c r="V33" i="15"/>
  <c r="V32" i="15"/>
  <c r="V31" i="15"/>
  <c r="V30" i="15"/>
  <c r="V29" i="15"/>
  <c r="V28" i="15"/>
  <c r="V27" i="15"/>
  <c r="V26" i="15"/>
  <c r="V25" i="15"/>
  <c r="V24" i="15"/>
  <c r="V23" i="15"/>
  <c r="V22" i="15"/>
  <c r="V21" i="15"/>
  <c r="V19" i="15"/>
  <c r="V18" i="15"/>
  <c r="V17" i="15"/>
  <c r="V16" i="15"/>
  <c r="V15" i="15"/>
  <c r="V14" i="15"/>
  <c r="V13" i="15"/>
  <c r="V12" i="15"/>
  <c r="V11" i="15"/>
  <c r="V10" i="15"/>
  <c r="V9" i="15"/>
  <c r="V8" i="15"/>
  <c r="R61" i="15"/>
  <c r="T149" i="15"/>
  <c r="T148" i="15"/>
  <c r="T146" i="15"/>
  <c r="T145" i="15"/>
  <c r="T144" i="15"/>
  <c r="T143" i="15"/>
  <c r="T142" i="15"/>
  <c r="T141" i="15"/>
  <c r="T140" i="15"/>
  <c r="T139" i="15"/>
  <c r="T138" i="15"/>
  <c r="T137" i="15"/>
  <c r="T136" i="15"/>
  <c r="T135" i="15"/>
  <c r="T134" i="15"/>
  <c r="T133" i="15"/>
  <c r="T132" i="15"/>
  <c r="T131" i="15"/>
  <c r="T130" i="15"/>
  <c r="T129" i="15"/>
  <c r="T128" i="15"/>
  <c r="T127" i="15"/>
  <c r="T126" i="15"/>
  <c r="T125" i="15"/>
  <c r="T124" i="15"/>
  <c r="T123" i="15"/>
  <c r="T122" i="15"/>
  <c r="T121" i="15"/>
  <c r="T119" i="15"/>
  <c r="T118" i="15"/>
  <c r="T117" i="15"/>
  <c r="T116" i="15"/>
  <c r="T115" i="15"/>
  <c r="T114" i="15"/>
  <c r="T113" i="15"/>
  <c r="T112" i="15"/>
  <c r="T111" i="15"/>
  <c r="T110" i="15"/>
  <c r="T109" i="15"/>
  <c r="T106" i="15"/>
  <c r="T105" i="15"/>
  <c r="T104" i="15"/>
  <c r="T103" i="15"/>
  <c r="T102" i="15"/>
  <c r="T101" i="15"/>
  <c r="T100" i="15"/>
  <c r="T99" i="15"/>
  <c r="T98" i="15"/>
  <c r="T97" i="15"/>
  <c r="T96" i="15"/>
  <c r="T95" i="15"/>
  <c r="T92" i="15"/>
  <c r="T91" i="15"/>
  <c r="T90" i="15"/>
  <c r="T89" i="15"/>
  <c r="T88" i="15"/>
  <c r="T87" i="15"/>
  <c r="T86" i="15"/>
  <c r="T85" i="15"/>
  <c r="T84" i="15"/>
  <c r="T83" i="15"/>
  <c r="T82" i="15"/>
  <c r="T81" i="15"/>
  <c r="T80" i="15"/>
  <c r="T79" i="15"/>
  <c r="T78" i="15"/>
  <c r="T77" i="15"/>
  <c r="T75" i="15"/>
  <c r="T74" i="15"/>
  <c r="T73" i="15"/>
  <c r="T72" i="15"/>
  <c r="T71" i="15"/>
  <c r="T70" i="15"/>
  <c r="T69" i="15"/>
  <c r="T68" i="15"/>
  <c r="T67" i="15"/>
  <c r="T66" i="15"/>
  <c r="T65" i="15"/>
  <c r="T64" i="15"/>
  <c r="T63" i="15"/>
  <c r="T62" i="15"/>
  <c r="T61" i="15"/>
  <c r="S149" i="15"/>
  <c r="S148" i="15"/>
  <c r="S146" i="15"/>
  <c r="S145" i="15"/>
  <c r="S144" i="15"/>
  <c r="S143" i="15"/>
  <c r="S142" i="15"/>
  <c r="S141" i="15"/>
  <c r="S140" i="15"/>
  <c r="S139" i="15"/>
  <c r="S138" i="15"/>
  <c r="S137" i="15"/>
  <c r="S136" i="15"/>
  <c r="S135" i="15"/>
  <c r="S134" i="15"/>
  <c r="S133" i="15"/>
  <c r="S132" i="15"/>
  <c r="S131" i="15"/>
  <c r="S130" i="15"/>
  <c r="S129" i="15"/>
  <c r="S128" i="15"/>
  <c r="S127" i="15"/>
  <c r="S126" i="15"/>
  <c r="S125" i="15"/>
  <c r="S124" i="15"/>
  <c r="S123" i="15"/>
  <c r="S122" i="15"/>
  <c r="S121" i="15"/>
  <c r="S119" i="15"/>
  <c r="S118" i="15"/>
  <c r="S117" i="15"/>
  <c r="S116" i="15"/>
  <c r="S115" i="15"/>
  <c r="S114" i="15"/>
  <c r="S113" i="15"/>
  <c r="S112" i="15"/>
  <c r="S111" i="15"/>
  <c r="S110" i="15"/>
  <c r="S109" i="15"/>
  <c r="S106" i="15"/>
  <c r="S105" i="15"/>
  <c r="S104" i="15"/>
  <c r="S103" i="15"/>
  <c r="S102" i="15"/>
  <c r="S101" i="15"/>
  <c r="S100" i="15"/>
  <c r="S99" i="15"/>
  <c r="S98" i="15"/>
  <c r="S97" i="15"/>
  <c r="S96" i="15"/>
  <c r="S95" i="15"/>
  <c r="S92" i="15"/>
  <c r="S91" i="15"/>
  <c r="S90" i="15"/>
  <c r="S89" i="15"/>
  <c r="S88" i="15"/>
  <c r="S87" i="15"/>
  <c r="S86" i="15"/>
  <c r="S85" i="15"/>
  <c r="S84" i="15"/>
  <c r="S83" i="15"/>
  <c r="S82" i="15"/>
  <c r="S81" i="15"/>
  <c r="S80" i="15"/>
  <c r="S79" i="15"/>
  <c r="S78" i="15"/>
  <c r="S77" i="15"/>
  <c r="S75" i="15"/>
  <c r="S74" i="15"/>
  <c r="S73" i="15"/>
  <c r="S72" i="15"/>
  <c r="S71" i="15"/>
  <c r="S70" i="15"/>
  <c r="S69" i="15"/>
  <c r="S68" i="15"/>
  <c r="S67" i="15"/>
  <c r="S66" i="15"/>
  <c r="S65" i="15"/>
  <c r="S64" i="15"/>
  <c r="S63" i="15"/>
  <c r="S62" i="15"/>
  <c r="S61" i="15"/>
  <c r="R149" i="15"/>
  <c r="R148" i="15"/>
  <c r="R146" i="15"/>
  <c r="R145" i="15"/>
  <c r="R144" i="15"/>
  <c r="R143" i="15"/>
  <c r="R142" i="15"/>
  <c r="R141" i="15"/>
  <c r="R140" i="15"/>
  <c r="R139" i="15"/>
  <c r="R138" i="15"/>
  <c r="R137" i="15"/>
  <c r="R136" i="15"/>
  <c r="R135" i="15"/>
  <c r="R134" i="15"/>
  <c r="R133" i="15"/>
  <c r="R132" i="15"/>
  <c r="R131" i="15"/>
  <c r="R130" i="15"/>
  <c r="R129" i="15"/>
  <c r="R128" i="15"/>
  <c r="R127" i="15"/>
  <c r="R126" i="15"/>
  <c r="R125" i="15"/>
  <c r="R124" i="15"/>
  <c r="R123" i="15"/>
  <c r="R122" i="15"/>
  <c r="R121" i="15"/>
  <c r="R119" i="15"/>
  <c r="R118" i="15"/>
  <c r="R117" i="15"/>
  <c r="R116" i="15"/>
  <c r="R115" i="15"/>
  <c r="R114" i="15"/>
  <c r="R113" i="15"/>
  <c r="R112" i="15"/>
  <c r="R111" i="15"/>
  <c r="R110" i="15"/>
  <c r="R109" i="15"/>
  <c r="R106" i="15"/>
  <c r="R105" i="15"/>
  <c r="R104" i="15"/>
  <c r="R103" i="15"/>
  <c r="R102" i="15"/>
  <c r="R101" i="15"/>
  <c r="R100" i="15"/>
  <c r="R99" i="15"/>
  <c r="R98" i="15"/>
  <c r="R97" i="15"/>
  <c r="R96" i="15"/>
  <c r="R95" i="15"/>
  <c r="R92" i="15"/>
  <c r="R91" i="15"/>
  <c r="R90" i="15"/>
  <c r="R89" i="15"/>
  <c r="R88" i="15"/>
  <c r="R87" i="15"/>
  <c r="R86" i="15"/>
  <c r="R85" i="15"/>
  <c r="R84" i="15"/>
  <c r="R83" i="15"/>
  <c r="R81" i="15"/>
  <c r="R80" i="15"/>
  <c r="R79" i="15"/>
  <c r="R78" i="15"/>
  <c r="R77" i="15"/>
  <c r="R75" i="15"/>
  <c r="R74" i="15"/>
  <c r="R73" i="15"/>
  <c r="R72" i="15"/>
  <c r="R71" i="15"/>
  <c r="R70" i="15"/>
  <c r="R69" i="15"/>
  <c r="R68" i="15"/>
  <c r="R67" i="15"/>
  <c r="R66" i="15"/>
  <c r="R65" i="15"/>
  <c r="R64" i="15"/>
  <c r="R63" i="15"/>
  <c r="R62" i="15"/>
  <c r="T59" i="15"/>
  <c r="T58" i="15"/>
  <c r="T57" i="15"/>
  <c r="T56" i="15"/>
  <c r="T55" i="15"/>
  <c r="T54" i="15"/>
  <c r="T53" i="15"/>
  <c r="T52" i="15"/>
  <c r="T51" i="15"/>
  <c r="T50" i="15"/>
  <c r="T49" i="15"/>
  <c r="T48" i="15"/>
  <c r="T47" i="15"/>
  <c r="S59" i="15"/>
  <c r="S58" i="15"/>
  <c r="S57" i="15"/>
  <c r="S56" i="15"/>
  <c r="S55" i="15"/>
  <c r="S54" i="15"/>
  <c r="S53" i="15"/>
  <c r="S52" i="15"/>
  <c r="S51" i="15"/>
  <c r="S50" i="15"/>
  <c r="S49" i="15"/>
  <c r="S48" i="15"/>
  <c r="S47" i="15"/>
  <c r="R59" i="15"/>
  <c r="R58" i="15"/>
  <c r="R57" i="15"/>
  <c r="R56" i="15"/>
  <c r="R55" i="15"/>
  <c r="R54" i="15"/>
  <c r="R53" i="15"/>
  <c r="R52" i="15"/>
  <c r="R51" i="15"/>
  <c r="R50" i="15"/>
  <c r="R49" i="15"/>
  <c r="R48" i="15"/>
  <c r="R47" i="15"/>
  <c r="R40" i="15"/>
  <c r="T44" i="15"/>
  <c r="T43" i="15"/>
  <c r="T42" i="15"/>
  <c r="T41" i="15"/>
  <c r="T40" i="15"/>
  <c r="S44" i="15"/>
  <c r="S43" i="15"/>
  <c r="S42" i="15"/>
  <c r="S41" i="15"/>
  <c r="S40" i="15"/>
  <c r="R44" i="15"/>
  <c r="R43" i="15"/>
  <c r="R42" i="15"/>
  <c r="R41" i="15"/>
  <c r="R21" i="15"/>
  <c r="T38" i="15"/>
  <c r="T37" i="15"/>
  <c r="T36" i="15"/>
  <c r="T35" i="15"/>
  <c r="T34" i="15"/>
  <c r="T33" i="15"/>
  <c r="T32" i="15"/>
  <c r="T31" i="15"/>
  <c r="T30" i="15"/>
  <c r="T29" i="15"/>
  <c r="T28" i="15"/>
  <c r="T27" i="15"/>
  <c r="T26" i="15"/>
  <c r="T25" i="15"/>
  <c r="T24" i="15"/>
  <c r="T23" i="15"/>
  <c r="T22" i="15"/>
  <c r="T21" i="15"/>
  <c r="S38" i="15"/>
  <c r="S37" i="15"/>
  <c r="S36" i="15"/>
  <c r="S35" i="15"/>
  <c r="S34" i="15"/>
  <c r="S33" i="15"/>
  <c r="S32" i="15"/>
  <c r="S31" i="15"/>
  <c r="S30" i="15"/>
  <c r="S29" i="15"/>
  <c r="S28" i="15"/>
  <c r="S27" i="15"/>
  <c r="S26" i="15"/>
  <c r="S25" i="15"/>
  <c r="S24" i="15"/>
  <c r="S23" i="15"/>
  <c r="S22" i="15"/>
  <c r="S21" i="15"/>
  <c r="R38" i="15"/>
  <c r="R37" i="15"/>
  <c r="R36" i="15"/>
  <c r="R35" i="15"/>
  <c r="R34" i="15"/>
  <c r="R33" i="15"/>
  <c r="R32" i="15"/>
  <c r="R31" i="15"/>
  <c r="R30" i="15"/>
  <c r="R29" i="15"/>
  <c r="R28" i="15"/>
  <c r="R27" i="15"/>
  <c r="R26" i="15"/>
  <c r="R25" i="15"/>
  <c r="R24" i="15"/>
  <c r="R23" i="15"/>
  <c r="R22" i="15"/>
  <c r="R6" i="15"/>
  <c r="T19" i="15"/>
  <c r="T18" i="15"/>
  <c r="T17" i="15"/>
  <c r="T16" i="15"/>
  <c r="T15" i="15"/>
  <c r="T14" i="15"/>
  <c r="T13" i="15"/>
  <c r="T12" i="15"/>
  <c r="T11" i="15"/>
  <c r="T10" i="15"/>
  <c r="T9" i="15"/>
  <c r="T8" i="15"/>
  <c r="T6" i="15"/>
  <c r="S19" i="15"/>
  <c r="S18" i="15"/>
  <c r="S17" i="15"/>
  <c r="S16" i="15"/>
  <c r="S15" i="15"/>
  <c r="S14" i="15"/>
  <c r="S13" i="15"/>
  <c r="S12" i="15"/>
  <c r="S11" i="15"/>
  <c r="S10" i="15"/>
  <c r="S9" i="15"/>
  <c r="S8" i="15"/>
  <c r="S6" i="15"/>
  <c r="R19" i="15"/>
  <c r="R18" i="15"/>
  <c r="R17" i="15"/>
  <c r="R16" i="15"/>
  <c r="R15" i="15"/>
  <c r="R14" i="15"/>
  <c r="R13" i="15"/>
  <c r="R12" i="15"/>
  <c r="R11" i="15"/>
  <c r="R10" i="15"/>
  <c r="R9" i="15"/>
  <c r="R8" i="15"/>
  <c r="AC3" i="15" l="1"/>
  <c r="Y3" i="15"/>
  <c r="U3" i="15"/>
  <c r="B1" i="15"/>
  <c r="C1" i="15"/>
  <c r="B151" i="15"/>
  <c r="C151" i="15"/>
  <c r="M31" i="4"/>
  <c r="AH1" i="15" l="1"/>
  <c r="AI1" i="15"/>
  <c r="U1" i="15"/>
  <c r="U151" i="15"/>
  <c r="D1" i="15"/>
  <c r="E1" i="15"/>
  <c r="F1" i="15"/>
  <c r="G1" i="15"/>
  <c r="H1" i="15"/>
  <c r="I1" i="15"/>
  <c r="K1" i="15"/>
  <c r="L1" i="15"/>
  <c r="M1" i="15"/>
  <c r="N1" i="15"/>
  <c r="O1" i="15"/>
  <c r="P1" i="15"/>
  <c r="Q1" i="15"/>
  <c r="R1" i="15"/>
  <c r="S1" i="15"/>
  <c r="T1" i="15"/>
  <c r="V1" i="15"/>
  <c r="W1" i="15"/>
  <c r="X1" i="15"/>
  <c r="Y1" i="15"/>
  <c r="Z1" i="15"/>
  <c r="AA1" i="15"/>
  <c r="AB1" i="15"/>
  <c r="AC1" i="15"/>
  <c r="AD1" i="15"/>
  <c r="AE1" i="15"/>
  <c r="AF1" i="15"/>
  <c r="AG1" i="15"/>
  <c r="D151" i="15"/>
  <c r="E151" i="15"/>
  <c r="F151" i="15"/>
  <c r="G151" i="15"/>
  <c r="H151" i="15"/>
  <c r="I151" i="15"/>
  <c r="K151" i="15"/>
  <c r="L151" i="15"/>
  <c r="M151" i="15"/>
  <c r="N151" i="15"/>
  <c r="O151" i="15"/>
  <c r="P151" i="15"/>
  <c r="Q151" i="15"/>
  <c r="R151" i="15"/>
  <c r="S151" i="15"/>
  <c r="T151" i="15"/>
  <c r="V151" i="15"/>
  <c r="W151" i="15"/>
  <c r="X151" i="15"/>
  <c r="Y151" i="15"/>
  <c r="Z151" i="15"/>
  <c r="AA151" i="15"/>
  <c r="AB151" i="15"/>
  <c r="AC151" i="15"/>
  <c r="AD151" i="15"/>
  <c r="AE151" i="15"/>
  <c r="AF151" i="15"/>
  <c r="AG151" i="15"/>
  <c r="V11" i="4" l="1"/>
  <c r="Q24" i="4" s="1"/>
  <c r="R23" i="4" l="1"/>
  <c r="K23" i="4" s="1"/>
  <c r="R24" i="4"/>
  <c r="K24" i="4" s="1"/>
  <c r="Q23" i="4"/>
  <c r="I27" i="4"/>
  <c r="I26" i="4"/>
  <c r="M8" i="15"/>
  <c r="N8" i="15" s="1"/>
  <c r="M9" i="15"/>
  <c r="N9" i="15" s="1"/>
  <c r="M10" i="15"/>
  <c r="N10" i="15" s="1"/>
  <c r="M11" i="15"/>
  <c r="N11" i="15" s="1"/>
  <c r="M12" i="15"/>
  <c r="N12" i="15" s="1"/>
  <c r="M13" i="15"/>
  <c r="N13" i="15" s="1"/>
  <c r="M14" i="15"/>
  <c r="N14" i="15" s="1"/>
  <c r="M15" i="15"/>
  <c r="N15" i="15" s="1"/>
  <c r="M16" i="15"/>
  <c r="N16" i="15" s="1"/>
  <c r="M17" i="15"/>
  <c r="N17" i="15" s="1"/>
  <c r="M18" i="15"/>
  <c r="N18" i="15" s="1"/>
  <c r="M19" i="15"/>
  <c r="N19" i="15" s="1"/>
  <c r="M21" i="15"/>
  <c r="N21" i="15" s="1"/>
  <c r="M22" i="15"/>
  <c r="N22" i="15" s="1"/>
  <c r="M23" i="15"/>
  <c r="N23" i="15" s="1"/>
  <c r="M24" i="15"/>
  <c r="N24" i="15" s="1"/>
  <c r="M25" i="15"/>
  <c r="N25" i="15" s="1"/>
  <c r="M26" i="15"/>
  <c r="N26" i="15" s="1"/>
  <c r="M27" i="15"/>
  <c r="N27" i="15" s="1"/>
  <c r="M28" i="15"/>
  <c r="N28" i="15" s="1"/>
  <c r="M29" i="15"/>
  <c r="N29" i="15" s="1"/>
  <c r="M30" i="15"/>
  <c r="N30" i="15" s="1"/>
  <c r="M31" i="15"/>
  <c r="N31" i="15" s="1"/>
  <c r="M32" i="15"/>
  <c r="N32" i="15" s="1"/>
  <c r="M33" i="15"/>
  <c r="N33" i="15" s="1"/>
  <c r="M34" i="15"/>
  <c r="N34" i="15" s="1"/>
  <c r="M35" i="15"/>
  <c r="N35" i="15" s="1"/>
  <c r="M36" i="15"/>
  <c r="N36" i="15" s="1"/>
  <c r="M37" i="15"/>
  <c r="N37" i="15" s="1"/>
  <c r="M38" i="15"/>
  <c r="N38" i="15" s="1"/>
  <c r="M40" i="15"/>
  <c r="N40" i="15" s="1"/>
  <c r="M41" i="15"/>
  <c r="N41" i="15" s="1"/>
  <c r="M42" i="15"/>
  <c r="N42" i="15" s="1"/>
  <c r="M43" i="15"/>
  <c r="N43" i="15" s="1"/>
  <c r="M44" i="15"/>
  <c r="N44" i="15" s="1"/>
  <c r="M46" i="15"/>
  <c r="N46" i="15" s="1"/>
  <c r="M47" i="15"/>
  <c r="N47" i="15" s="1"/>
  <c r="M48" i="15"/>
  <c r="N48" i="15" s="1"/>
  <c r="M49" i="15"/>
  <c r="N49" i="15" s="1"/>
  <c r="M50" i="15"/>
  <c r="N50" i="15" s="1"/>
  <c r="M51" i="15"/>
  <c r="N51" i="15" s="1"/>
  <c r="M52" i="15"/>
  <c r="N52" i="15" s="1"/>
  <c r="M53" i="15"/>
  <c r="N53" i="15" s="1"/>
  <c r="M54" i="15"/>
  <c r="N54" i="15" s="1"/>
  <c r="M55" i="15"/>
  <c r="N55" i="15" s="1"/>
  <c r="M56" i="15"/>
  <c r="N56" i="15" s="1"/>
  <c r="M57" i="15"/>
  <c r="N57" i="15" s="1"/>
  <c r="M58" i="15"/>
  <c r="N58" i="15" s="1"/>
  <c r="M59" i="15"/>
  <c r="N59" i="15" s="1"/>
  <c r="M61" i="15"/>
  <c r="N61" i="15" s="1"/>
  <c r="M62" i="15"/>
  <c r="N62" i="15" s="1"/>
  <c r="M63" i="15"/>
  <c r="N63" i="15" s="1"/>
  <c r="M64" i="15"/>
  <c r="N64" i="15" s="1"/>
  <c r="M65" i="15"/>
  <c r="N65" i="15" s="1"/>
  <c r="M66" i="15"/>
  <c r="N66" i="15" s="1"/>
  <c r="M67" i="15"/>
  <c r="N67" i="15" s="1"/>
  <c r="M68" i="15"/>
  <c r="N68" i="15" s="1"/>
  <c r="M69" i="15"/>
  <c r="N69" i="15" s="1"/>
  <c r="M70" i="15"/>
  <c r="N70" i="15" s="1"/>
  <c r="M71" i="15"/>
  <c r="N71" i="15" s="1"/>
  <c r="M72" i="15"/>
  <c r="N72" i="15" s="1"/>
  <c r="M73" i="15"/>
  <c r="N73" i="15" s="1"/>
  <c r="M74" i="15"/>
  <c r="N74" i="15" s="1"/>
  <c r="M75" i="15"/>
  <c r="N75" i="15" s="1"/>
  <c r="M77" i="15"/>
  <c r="N77" i="15" s="1"/>
  <c r="M78" i="15"/>
  <c r="N78" i="15" s="1"/>
  <c r="M79" i="15"/>
  <c r="N79" i="15" s="1"/>
  <c r="M80" i="15"/>
  <c r="N80" i="15" s="1"/>
  <c r="M81" i="15"/>
  <c r="N81" i="15" s="1"/>
  <c r="M83" i="15"/>
  <c r="N83" i="15" s="1"/>
  <c r="M84" i="15"/>
  <c r="N84" i="15" s="1"/>
  <c r="M85" i="15"/>
  <c r="N85" i="15" s="1"/>
  <c r="M86" i="15"/>
  <c r="N86" i="15" s="1"/>
  <c r="M87" i="15"/>
  <c r="N87" i="15" s="1"/>
  <c r="M88" i="15"/>
  <c r="N88" i="15" s="1"/>
  <c r="M89" i="15"/>
  <c r="N89" i="15" s="1"/>
  <c r="M90" i="15"/>
  <c r="N90" i="15" s="1"/>
  <c r="M91" i="15"/>
  <c r="N91" i="15" s="1"/>
  <c r="M92" i="15"/>
  <c r="N92" i="15" s="1"/>
  <c r="M95" i="15"/>
  <c r="N95" i="15" s="1"/>
  <c r="M96" i="15"/>
  <c r="N96" i="15" s="1"/>
  <c r="M97" i="15"/>
  <c r="N97" i="15" s="1"/>
  <c r="M98" i="15"/>
  <c r="N98" i="15" s="1"/>
  <c r="M99" i="15"/>
  <c r="N99" i="15" s="1"/>
  <c r="M100" i="15"/>
  <c r="N100" i="15" s="1"/>
  <c r="M101" i="15"/>
  <c r="N101" i="15" s="1"/>
  <c r="M102" i="15"/>
  <c r="N102" i="15" s="1"/>
  <c r="M103" i="15"/>
  <c r="N103" i="15" s="1"/>
  <c r="M104" i="15"/>
  <c r="N104" i="15" s="1"/>
  <c r="M105" i="15"/>
  <c r="N105" i="15" s="1"/>
  <c r="M106" i="15"/>
  <c r="N106" i="15" s="1"/>
  <c r="M109" i="15"/>
  <c r="N109" i="15" s="1"/>
  <c r="M110" i="15"/>
  <c r="N110" i="15" s="1"/>
  <c r="M111" i="15"/>
  <c r="N111" i="15" s="1"/>
  <c r="M112" i="15"/>
  <c r="N112" i="15" s="1"/>
  <c r="M113" i="15"/>
  <c r="N113" i="15" s="1"/>
  <c r="M114" i="15"/>
  <c r="N114" i="15" s="1"/>
  <c r="M115" i="15"/>
  <c r="N115" i="15" s="1"/>
  <c r="M116" i="15"/>
  <c r="N116" i="15" s="1"/>
  <c r="M117" i="15"/>
  <c r="N117" i="15" s="1"/>
  <c r="M118" i="15"/>
  <c r="N118" i="15" s="1"/>
  <c r="M119" i="15"/>
  <c r="N119" i="15" s="1"/>
  <c r="M121" i="15"/>
  <c r="N121" i="15" s="1"/>
  <c r="M122" i="15"/>
  <c r="N122" i="15" s="1"/>
  <c r="M123" i="15"/>
  <c r="N123" i="15" s="1"/>
  <c r="M124" i="15"/>
  <c r="N124" i="15" s="1"/>
  <c r="M125" i="15"/>
  <c r="N125" i="15" s="1"/>
  <c r="M126" i="15"/>
  <c r="N126" i="15" s="1"/>
  <c r="M127" i="15"/>
  <c r="N127" i="15" s="1"/>
  <c r="M128" i="15"/>
  <c r="N128" i="15" s="1"/>
  <c r="M129" i="15"/>
  <c r="N129" i="15" s="1"/>
  <c r="M130" i="15"/>
  <c r="N130" i="15" s="1"/>
  <c r="M131" i="15"/>
  <c r="N131" i="15" s="1"/>
  <c r="M132" i="15"/>
  <c r="N132" i="15" s="1"/>
  <c r="M133" i="15"/>
  <c r="N133" i="15" s="1"/>
  <c r="M134" i="15"/>
  <c r="N134" i="15" s="1"/>
  <c r="M135" i="15"/>
  <c r="N135" i="15" s="1"/>
  <c r="M136" i="15"/>
  <c r="N136" i="15" s="1"/>
  <c r="M137" i="15"/>
  <c r="N137" i="15" s="1"/>
  <c r="M138" i="15"/>
  <c r="N138" i="15" s="1"/>
  <c r="M139" i="15"/>
  <c r="N139" i="15" s="1"/>
  <c r="M140" i="15"/>
  <c r="N140" i="15" s="1"/>
  <c r="M141" i="15"/>
  <c r="N141" i="15" s="1"/>
  <c r="M142" i="15"/>
  <c r="N142" i="15" s="1"/>
  <c r="M143" i="15"/>
  <c r="N143" i="15" s="1"/>
  <c r="M144" i="15"/>
  <c r="N144" i="15" s="1"/>
  <c r="M145" i="15"/>
  <c r="N145" i="15" s="1"/>
  <c r="M146" i="15"/>
  <c r="N146" i="15" s="1"/>
  <c r="M148" i="15"/>
  <c r="N148" i="15" s="1"/>
  <c r="M149" i="15"/>
  <c r="N149" i="15" s="1"/>
  <c r="M6" i="15"/>
  <c r="N6" i="15" s="1"/>
  <c r="I149" i="15"/>
  <c r="I148" i="15"/>
  <c r="I146" i="15"/>
  <c r="I145" i="15"/>
  <c r="I144" i="15"/>
  <c r="I143" i="15"/>
  <c r="I142" i="15"/>
  <c r="I141" i="15"/>
  <c r="I140" i="15"/>
  <c r="I139" i="15"/>
  <c r="I138" i="15"/>
  <c r="I137" i="15"/>
  <c r="I136" i="15"/>
  <c r="I135" i="15"/>
  <c r="I134" i="15"/>
  <c r="I133" i="15"/>
  <c r="I132" i="15"/>
  <c r="I131" i="15"/>
  <c r="I130" i="15"/>
  <c r="I129" i="15"/>
  <c r="I128" i="15"/>
  <c r="I127" i="15"/>
  <c r="I126" i="15"/>
  <c r="I125" i="15"/>
  <c r="I124" i="15"/>
  <c r="I123" i="15"/>
  <c r="I122" i="15"/>
  <c r="I121" i="15"/>
  <c r="I119" i="15"/>
  <c r="I118" i="15"/>
  <c r="I117" i="15"/>
  <c r="I116" i="15"/>
  <c r="I115" i="15"/>
  <c r="I114" i="15"/>
  <c r="I113" i="15"/>
  <c r="I112" i="15"/>
  <c r="I111" i="15"/>
  <c r="I110" i="15"/>
  <c r="I109" i="15"/>
  <c r="I106" i="15"/>
  <c r="I105" i="15"/>
  <c r="I104" i="15"/>
  <c r="I103" i="15"/>
  <c r="I102" i="15"/>
  <c r="I101" i="15"/>
  <c r="I100" i="15"/>
  <c r="I99" i="15"/>
  <c r="I98" i="15"/>
  <c r="I97" i="15"/>
  <c r="I96" i="15"/>
  <c r="I95" i="15"/>
  <c r="I92" i="15"/>
  <c r="I91" i="15"/>
  <c r="I90" i="15"/>
  <c r="I89" i="15"/>
  <c r="I88" i="15"/>
  <c r="I87" i="15"/>
  <c r="I86" i="15"/>
  <c r="I85" i="15"/>
  <c r="I84" i="15"/>
  <c r="I83" i="15"/>
  <c r="I81" i="15"/>
  <c r="I80" i="15"/>
  <c r="I79" i="15"/>
  <c r="I78" i="15"/>
  <c r="I77" i="15"/>
  <c r="I75" i="15"/>
  <c r="I74" i="15"/>
  <c r="I73" i="15"/>
  <c r="I72" i="15"/>
  <c r="I71" i="15"/>
  <c r="I70" i="15"/>
  <c r="I69" i="15"/>
  <c r="I68" i="15"/>
  <c r="I67" i="15"/>
  <c r="I66" i="15"/>
  <c r="I65" i="15"/>
  <c r="I64" i="15"/>
  <c r="I63" i="15"/>
  <c r="I62" i="15"/>
  <c r="I61" i="15"/>
  <c r="I59" i="15"/>
  <c r="I58" i="15"/>
  <c r="I57" i="15"/>
  <c r="I56" i="15"/>
  <c r="I55" i="15"/>
  <c r="I54" i="15"/>
  <c r="I53" i="15"/>
  <c r="I52" i="15"/>
  <c r="I51" i="15"/>
  <c r="I50" i="15"/>
  <c r="I49" i="15"/>
  <c r="I48" i="15"/>
  <c r="I47" i="15"/>
  <c r="I46" i="15"/>
  <c r="P46" i="15" s="1"/>
  <c r="I44" i="15"/>
  <c r="I43" i="15"/>
  <c r="I42" i="15"/>
  <c r="I41" i="15"/>
  <c r="I40" i="15"/>
  <c r="I38" i="15"/>
  <c r="I37" i="15"/>
  <c r="I36" i="15"/>
  <c r="I35" i="15"/>
  <c r="I34" i="15"/>
  <c r="I33" i="15"/>
  <c r="I32" i="15"/>
  <c r="I31" i="15"/>
  <c r="I30" i="15"/>
  <c r="I29" i="15"/>
  <c r="I28" i="15"/>
  <c r="I27" i="15"/>
  <c r="I26" i="15"/>
  <c r="I25" i="15"/>
  <c r="I24" i="15"/>
  <c r="I23" i="15"/>
  <c r="I22" i="15"/>
  <c r="I21" i="15"/>
  <c r="I19" i="15"/>
  <c r="I18" i="15"/>
  <c r="I17" i="15"/>
  <c r="I16" i="15"/>
  <c r="I15" i="15"/>
  <c r="I14" i="15"/>
  <c r="I13" i="15"/>
  <c r="I12" i="15"/>
  <c r="I11" i="15"/>
  <c r="I10" i="15"/>
  <c r="I9" i="15"/>
  <c r="I8" i="15"/>
  <c r="I6" i="15"/>
  <c r="O59" i="15" l="1"/>
  <c r="T46" i="15"/>
  <c r="S46" i="15"/>
  <c r="X46" i="15"/>
  <c r="V46" i="15"/>
  <c r="W46" i="15"/>
  <c r="R46" i="15"/>
  <c r="I25" i="4"/>
  <c r="I24" i="4"/>
  <c r="M24" i="4" s="1"/>
  <c r="O104" i="15"/>
  <c r="AA104" i="15" s="1"/>
  <c r="O88" i="15"/>
  <c r="Z88" i="15" s="1"/>
  <c r="O136" i="15"/>
  <c r="AG136" i="15" s="1"/>
  <c r="O29" i="15"/>
  <c r="AD29" i="15" s="1"/>
  <c r="O96" i="15"/>
  <c r="O11" i="15"/>
  <c r="AF11" i="15" s="1"/>
  <c r="O37" i="15"/>
  <c r="AD37" i="15" s="1"/>
  <c r="O66" i="15"/>
  <c r="AE66" i="15" s="1"/>
  <c r="O57" i="15"/>
  <c r="AF57" i="15" s="1"/>
  <c r="O56" i="15"/>
  <c r="AG56" i="15" s="1"/>
  <c r="O33" i="15"/>
  <c r="AG33" i="15" s="1"/>
  <c r="O90" i="15"/>
  <c r="AE90" i="15" s="1"/>
  <c r="O40" i="15"/>
  <c r="AD40" i="15" s="1"/>
  <c r="O139" i="15"/>
  <c r="O128" i="15"/>
  <c r="O146" i="15"/>
  <c r="O138" i="15"/>
  <c r="O131" i="15"/>
  <c r="O80" i="15"/>
  <c r="O73" i="15"/>
  <c r="Z73" i="15" s="1"/>
  <c r="O65" i="15"/>
  <c r="AB65" i="15" s="1"/>
  <c r="O24" i="15"/>
  <c r="O145" i="15"/>
  <c r="O130" i="15"/>
  <c r="O112" i="15"/>
  <c r="O72" i="15"/>
  <c r="O64" i="15"/>
  <c r="Z64" i="15" s="1"/>
  <c r="O21" i="15"/>
  <c r="O13" i="15"/>
  <c r="O144" i="15"/>
  <c r="O123" i="15"/>
  <c r="O91" i="15"/>
  <c r="O41" i="15"/>
  <c r="O27" i="15"/>
  <c r="O48" i="15"/>
  <c r="O32" i="15"/>
  <c r="O25" i="15"/>
  <c r="O97" i="15"/>
  <c r="O17" i="15"/>
  <c r="O9" i="15"/>
  <c r="AA9" i="15" s="1"/>
  <c r="O67" i="15"/>
  <c r="Z67" i="15" s="1"/>
  <c r="O58" i="15"/>
  <c r="Z58" i="15" s="1"/>
  <c r="O16" i="15"/>
  <c r="AA16" i="15" s="1"/>
  <c r="O8" i="15"/>
  <c r="O142" i="15"/>
  <c r="O111" i="15"/>
  <c r="O95" i="15"/>
  <c r="O77" i="15"/>
  <c r="AA77" i="15" s="1"/>
  <c r="O62" i="15"/>
  <c r="O46" i="15"/>
  <c r="Z46" i="15" s="1"/>
  <c r="O30" i="15"/>
  <c r="O141" i="15"/>
  <c r="O127" i="15"/>
  <c r="O121" i="15"/>
  <c r="O114" i="15"/>
  <c r="O110" i="15"/>
  <c r="O98" i="15"/>
  <c r="O92" i="15"/>
  <c r="O81" i="15"/>
  <c r="O75" i="15"/>
  <c r="O61" i="15"/>
  <c r="AB61" i="15" s="1"/>
  <c r="O50" i="15"/>
  <c r="O44" i="15"/>
  <c r="AA44" i="15" s="1"/>
  <c r="O34" i="15"/>
  <c r="O140" i="15"/>
  <c r="O126" i="15"/>
  <c r="O109" i="15"/>
  <c r="O71" i="15"/>
  <c r="O49" i="15"/>
  <c r="Z49" i="15" s="1"/>
  <c r="O43" i="15"/>
  <c r="O38" i="15"/>
  <c r="O19" i="15"/>
  <c r="O15" i="15"/>
  <c r="O10" i="15"/>
  <c r="O125" i="15"/>
  <c r="O119" i="15"/>
  <c r="O113" i="15"/>
  <c r="O103" i="15"/>
  <c r="O87" i="15"/>
  <c r="O74" i="15"/>
  <c r="O70" i="15"/>
  <c r="O55" i="15"/>
  <c r="Z55" i="15" s="1"/>
  <c r="O14" i="15"/>
  <c r="O135" i="15"/>
  <c r="O124" i="15"/>
  <c r="O118" i="15"/>
  <c r="O106" i="15"/>
  <c r="O102" i="15"/>
  <c r="O86" i="15"/>
  <c r="O69" i="15"/>
  <c r="O54" i="15"/>
  <c r="O42" i="15"/>
  <c r="AA42" i="15" s="1"/>
  <c r="O28" i="15"/>
  <c r="O18" i="15"/>
  <c r="O6" i="15"/>
  <c r="O134" i="15"/>
  <c r="O117" i="15"/>
  <c r="O101" i="15"/>
  <c r="O85" i="15"/>
  <c r="O68" i="15"/>
  <c r="Z68" i="15" s="1"/>
  <c r="O53" i="15"/>
  <c r="O23" i="15"/>
  <c r="O149" i="15"/>
  <c r="O133" i="15"/>
  <c r="O116" i="15"/>
  <c r="O105" i="15"/>
  <c r="O100" i="15"/>
  <c r="O89" i="15"/>
  <c r="O84" i="15"/>
  <c r="O79" i="15"/>
  <c r="AA79" i="15" s="1"/>
  <c r="O52" i="15"/>
  <c r="O36" i="15"/>
  <c r="O22" i="15"/>
  <c r="O148" i="15"/>
  <c r="O143" i="15"/>
  <c r="O137" i="15"/>
  <c r="O132" i="15"/>
  <c r="O122" i="15"/>
  <c r="O115" i="15"/>
  <c r="O99" i="15"/>
  <c r="O83" i="15"/>
  <c r="O78" i="15"/>
  <c r="O63" i="15"/>
  <c r="O51" i="15"/>
  <c r="O47" i="15"/>
  <c r="O35" i="15"/>
  <c r="O31" i="15"/>
  <c r="O26" i="15"/>
  <c r="O12" i="15"/>
  <c r="AA12" i="15" s="1"/>
  <c r="O129" i="15"/>
  <c r="AG104" i="15" l="1"/>
  <c r="AB104" i="15"/>
  <c r="AB136" i="15"/>
  <c r="Z104" i="15"/>
  <c r="AA136" i="15"/>
  <c r="AE136" i="15"/>
  <c r="I23" i="4"/>
  <c r="M23" i="4" s="1"/>
  <c r="AF33" i="15"/>
  <c r="AA57" i="15"/>
  <c r="AA33" i="15"/>
  <c r="AF136" i="15"/>
  <c r="AD33" i="15"/>
  <c r="AD136" i="15"/>
  <c r="AA40" i="15"/>
  <c r="Z40" i="15"/>
  <c r="Z90" i="15"/>
  <c r="AA88" i="15"/>
  <c r="AF104" i="15"/>
  <c r="AB88" i="15"/>
  <c r="AD104" i="15"/>
  <c r="AE104" i="15"/>
  <c r="AD88" i="15"/>
  <c r="AE29" i="15"/>
  <c r="AA73" i="15"/>
  <c r="AE40" i="15"/>
  <c r="Z61" i="15"/>
  <c r="AF40" i="15"/>
  <c r="AB40" i="15"/>
  <c r="AB29" i="15"/>
  <c r="AF88" i="15"/>
  <c r="AG29" i="15"/>
  <c r="AE88" i="15"/>
  <c r="AA29" i="15"/>
  <c r="AG88" i="15"/>
  <c r="AA49" i="15"/>
  <c r="AB72" i="15"/>
  <c r="AG90" i="15"/>
  <c r="AF29" i="15"/>
  <c r="AB13" i="15"/>
  <c r="Z33" i="15"/>
  <c r="AA90" i="15"/>
  <c r="Z136" i="15"/>
  <c r="Z29" i="15"/>
  <c r="AA58" i="15"/>
  <c r="AB62" i="15"/>
  <c r="AF90" i="15"/>
  <c r="AA72" i="15"/>
  <c r="AB49" i="15"/>
  <c r="AE33" i="15"/>
  <c r="AB33" i="15"/>
  <c r="AD90" i="15"/>
  <c r="Z72" i="15"/>
  <c r="AB90" i="15"/>
  <c r="AE11" i="15"/>
  <c r="AG96" i="15"/>
  <c r="AG11" i="15"/>
  <c r="AA96" i="15"/>
  <c r="AB58" i="15"/>
  <c r="AA70" i="15"/>
  <c r="Z10" i="15"/>
  <c r="Z70" i="15"/>
  <c r="AB10" i="15"/>
  <c r="AA10" i="15"/>
  <c r="Z62" i="15"/>
  <c r="AB70" i="15"/>
  <c r="AB74" i="15"/>
  <c r="AA62" i="15"/>
  <c r="AA67" i="15"/>
  <c r="AA66" i="15"/>
  <c r="AG40" i="15"/>
  <c r="AD66" i="15"/>
  <c r="AB96" i="15"/>
  <c r="AF66" i="15"/>
  <c r="AF96" i="15"/>
  <c r="Z96" i="15"/>
  <c r="AB79" i="15"/>
  <c r="AD96" i="15"/>
  <c r="AB44" i="15"/>
  <c r="AB8" i="15"/>
  <c r="AB37" i="15"/>
  <c r="AF37" i="15"/>
  <c r="AG37" i="15"/>
  <c r="AE37" i="15"/>
  <c r="Z17" i="15"/>
  <c r="Z65" i="15"/>
  <c r="AA17" i="15"/>
  <c r="AA37" i="15"/>
  <c r="Z37" i="15"/>
  <c r="Z79" i="15"/>
  <c r="AB17" i="15"/>
  <c r="Z9" i="15"/>
  <c r="AA65" i="15"/>
  <c r="AE96" i="15"/>
  <c r="AG66" i="15"/>
  <c r="AE56" i="15"/>
  <c r="AA61" i="15"/>
  <c r="AA59" i="15"/>
  <c r="Z8" i="15"/>
  <c r="AB51" i="15"/>
  <c r="AD57" i="15"/>
  <c r="Z51" i="15"/>
  <c r="AE57" i="15"/>
  <c r="AF56" i="15"/>
  <c r="Z59" i="15"/>
  <c r="AA68" i="15"/>
  <c r="AG57" i="15"/>
  <c r="AD56" i="15"/>
  <c r="Z48" i="15"/>
  <c r="Z42" i="15"/>
  <c r="AA8" i="15"/>
  <c r="AB67" i="15"/>
  <c r="AD11" i="15"/>
  <c r="AB59" i="15"/>
  <c r="AA48" i="15"/>
  <c r="AB48" i="15"/>
  <c r="AD52" i="15"/>
  <c r="AE52" i="15"/>
  <c r="AF52" i="15"/>
  <c r="AG52" i="15"/>
  <c r="AD6" i="15"/>
  <c r="AG6" i="15"/>
  <c r="AE6" i="15"/>
  <c r="AF6" i="15"/>
  <c r="Z106" i="15"/>
  <c r="AG106" i="15"/>
  <c r="AA106" i="15"/>
  <c r="AE106" i="15"/>
  <c r="AF106" i="15"/>
  <c r="AB106" i="15"/>
  <c r="AD106" i="15"/>
  <c r="Z87" i="15"/>
  <c r="AA87" i="15"/>
  <c r="AD87" i="15"/>
  <c r="AE87" i="15"/>
  <c r="AF87" i="15"/>
  <c r="AG87" i="15"/>
  <c r="AB87" i="15"/>
  <c r="AD25" i="15"/>
  <c r="AG25" i="15"/>
  <c r="AF25" i="15"/>
  <c r="AA25" i="15"/>
  <c r="Z25" i="15"/>
  <c r="AE25" i="15"/>
  <c r="AB25" i="15"/>
  <c r="AD41" i="15"/>
  <c r="AF41" i="15"/>
  <c r="AG41" i="15"/>
  <c r="AE41" i="15"/>
  <c r="AG13" i="15"/>
  <c r="AE13" i="15"/>
  <c r="AD13" i="15"/>
  <c r="AF13" i="15"/>
  <c r="Z138" i="15"/>
  <c r="AA138" i="15"/>
  <c r="AB138" i="15"/>
  <c r="AG138" i="15"/>
  <c r="AE138" i="15"/>
  <c r="AD138" i="15"/>
  <c r="AF138" i="15"/>
  <c r="AA19" i="15"/>
  <c r="AB6" i="15"/>
  <c r="Z52" i="15"/>
  <c r="AF35" i="15"/>
  <c r="AE35" i="15"/>
  <c r="AD35" i="15"/>
  <c r="AG35" i="15"/>
  <c r="AA35" i="15"/>
  <c r="Z35" i="15"/>
  <c r="AB35" i="15"/>
  <c r="Z122" i="15"/>
  <c r="AA122" i="15"/>
  <c r="AB122" i="15"/>
  <c r="AG122" i="15"/>
  <c r="AE122" i="15"/>
  <c r="AD122" i="15"/>
  <c r="AF122" i="15"/>
  <c r="AF79" i="15"/>
  <c r="AG79" i="15"/>
  <c r="AE79" i="15"/>
  <c r="AD79" i="15"/>
  <c r="AB23" i="15"/>
  <c r="AF23" i="15"/>
  <c r="AD23" i="15"/>
  <c r="AE23" i="15"/>
  <c r="AG23" i="15"/>
  <c r="AA23" i="15"/>
  <c r="Z23" i="15"/>
  <c r="AD18" i="15"/>
  <c r="AE18" i="15"/>
  <c r="AF18" i="15"/>
  <c r="AG18" i="15"/>
  <c r="AA118" i="15"/>
  <c r="AB118" i="15"/>
  <c r="AD118" i="15"/>
  <c r="AE118" i="15"/>
  <c r="AF118" i="15"/>
  <c r="Z118" i="15"/>
  <c r="AG118" i="15"/>
  <c r="Z103" i="15"/>
  <c r="AA103" i="15"/>
  <c r="AB103" i="15"/>
  <c r="AD103" i="15"/>
  <c r="AE103" i="15"/>
  <c r="AF103" i="15"/>
  <c r="AG103" i="15"/>
  <c r="AE38" i="15"/>
  <c r="AD38" i="15"/>
  <c r="AB38" i="15"/>
  <c r="AG38" i="15"/>
  <c r="AF38" i="15"/>
  <c r="Z38" i="15"/>
  <c r="AA38" i="15"/>
  <c r="AG44" i="15"/>
  <c r="AF44" i="15"/>
  <c r="AE44" i="15"/>
  <c r="AD44" i="15"/>
  <c r="Z114" i="15"/>
  <c r="AA114" i="15"/>
  <c r="AD114" i="15"/>
  <c r="AE114" i="15"/>
  <c r="AF114" i="15"/>
  <c r="AG114" i="15"/>
  <c r="AB114" i="15"/>
  <c r="Z95" i="15"/>
  <c r="AA95" i="15"/>
  <c r="AB95" i="15"/>
  <c r="AD95" i="15"/>
  <c r="AE95" i="15"/>
  <c r="AF95" i="15"/>
  <c r="AG95" i="15"/>
  <c r="AG32" i="15"/>
  <c r="Z32" i="15"/>
  <c r="AF32" i="15"/>
  <c r="AE32" i="15"/>
  <c r="AD32" i="15"/>
  <c r="AB32" i="15"/>
  <c r="AA32" i="15"/>
  <c r="AA91" i="15"/>
  <c r="AB91" i="15"/>
  <c r="AD91" i="15"/>
  <c r="AE91" i="15"/>
  <c r="Z91" i="15"/>
  <c r="AF91" i="15"/>
  <c r="AG91" i="15"/>
  <c r="Z21" i="15"/>
  <c r="AF21" i="15"/>
  <c r="AE21" i="15"/>
  <c r="AD21" i="15"/>
  <c r="AB21" i="15"/>
  <c r="AA21" i="15"/>
  <c r="AG21" i="15"/>
  <c r="Z146" i="15"/>
  <c r="AA146" i="15"/>
  <c r="AB146" i="15"/>
  <c r="AG146" i="15"/>
  <c r="AE146" i="15"/>
  <c r="AD146" i="15"/>
  <c r="AF146" i="15"/>
  <c r="AB31" i="15"/>
  <c r="AA31" i="15"/>
  <c r="Z31" i="15"/>
  <c r="AF31" i="15"/>
  <c r="AD31" i="15"/>
  <c r="AE31" i="15"/>
  <c r="AG31" i="15"/>
  <c r="AG47" i="15"/>
  <c r="AF47" i="15"/>
  <c r="AE47" i="15"/>
  <c r="AD47" i="15"/>
  <c r="AG28" i="15"/>
  <c r="AE28" i="15"/>
  <c r="AD28" i="15"/>
  <c r="AB28" i="15"/>
  <c r="AA28" i="15"/>
  <c r="Z28" i="15"/>
  <c r="AF28" i="15"/>
  <c r="AD50" i="15"/>
  <c r="AF50" i="15"/>
  <c r="AG50" i="15"/>
  <c r="AE50" i="15"/>
  <c r="Z19" i="15"/>
  <c r="AB19" i="15"/>
  <c r="Z6" i="15"/>
  <c r="AB52" i="15"/>
  <c r="AG51" i="15"/>
  <c r="AF51" i="15"/>
  <c r="AE51" i="15"/>
  <c r="AD51" i="15"/>
  <c r="Z137" i="15"/>
  <c r="AA137" i="15"/>
  <c r="AB137" i="15"/>
  <c r="AD137" i="15"/>
  <c r="AE137" i="15"/>
  <c r="AF137" i="15"/>
  <c r="AG137" i="15"/>
  <c r="AD89" i="15"/>
  <c r="AE89" i="15"/>
  <c r="Z89" i="15"/>
  <c r="AF89" i="15"/>
  <c r="AA89" i="15"/>
  <c r="AG89" i="15"/>
  <c r="AB89" i="15"/>
  <c r="AF68" i="15"/>
  <c r="AG68" i="15"/>
  <c r="AD68" i="15"/>
  <c r="AE68" i="15"/>
  <c r="AG42" i="15"/>
  <c r="AF42" i="15"/>
  <c r="AE42" i="15"/>
  <c r="AD42" i="15"/>
  <c r="AA135" i="15"/>
  <c r="AB135" i="15"/>
  <c r="AD135" i="15"/>
  <c r="Z135" i="15"/>
  <c r="AE135" i="15"/>
  <c r="AF135" i="15"/>
  <c r="AG135" i="15"/>
  <c r="Z113" i="15"/>
  <c r="AA113" i="15"/>
  <c r="AB113" i="15"/>
  <c r="AG113" i="15"/>
  <c r="AE113" i="15"/>
  <c r="AD113" i="15"/>
  <c r="AF113" i="15"/>
  <c r="AG49" i="15"/>
  <c r="AF49" i="15"/>
  <c r="AE49" i="15"/>
  <c r="AD49" i="15"/>
  <c r="AD61" i="15"/>
  <c r="AE61" i="15"/>
  <c r="AF61" i="15"/>
  <c r="AG61" i="15"/>
  <c r="AA127" i="15"/>
  <c r="AB127" i="15"/>
  <c r="AD127" i="15"/>
  <c r="AE127" i="15"/>
  <c r="AF127" i="15"/>
  <c r="AG127" i="15"/>
  <c r="Z127" i="15"/>
  <c r="AB142" i="15"/>
  <c r="AG142" i="15"/>
  <c r="Z142" i="15"/>
  <c r="AA142" i="15"/>
  <c r="AE142" i="15"/>
  <c r="AD142" i="15"/>
  <c r="AF142" i="15"/>
  <c r="Z144" i="15"/>
  <c r="AA144" i="15"/>
  <c r="AB144" i="15"/>
  <c r="AG144" i="15"/>
  <c r="AE144" i="15"/>
  <c r="AD144" i="15"/>
  <c r="AF144" i="15"/>
  <c r="AF72" i="15"/>
  <c r="AG72" i="15"/>
  <c r="AD72" i="15"/>
  <c r="AE72" i="15"/>
  <c r="Z139" i="15"/>
  <c r="AA139" i="15"/>
  <c r="AD139" i="15"/>
  <c r="AE139" i="15"/>
  <c r="AF139" i="15"/>
  <c r="AG139" i="15"/>
  <c r="AB139" i="15"/>
  <c r="AB34" i="15"/>
  <c r="AA34" i="15"/>
  <c r="AG34" i="15"/>
  <c r="Z34" i="15"/>
  <c r="AF34" i="15"/>
  <c r="AE34" i="15"/>
  <c r="AD34" i="15"/>
  <c r="AA52" i="15"/>
  <c r="Z132" i="15"/>
  <c r="AB132" i="15"/>
  <c r="AG132" i="15"/>
  <c r="AE132" i="15"/>
  <c r="AF132" i="15"/>
  <c r="AA132" i="15"/>
  <c r="AD132" i="15"/>
  <c r="AD43" i="15"/>
  <c r="AF43" i="15"/>
  <c r="AE43" i="15"/>
  <c r="AG43" i="15"/>
  <c r="Z128" i="15"/>
  <c r="AA128" i="15"/>
  <c r="AB128" i="15"/>
  <c r="AG128" i="15"/>
  <c r="AE128" i="15"/>
  <c r="AD128" i="15"/>
  <c r="AF128" i="15"/>
  <c r="AB64" i="15"/>
  <c r="Z41" i="15"/>
  <c r="AA6" i="15"/>
  <c r="Z13" i="15"/>
  <c r="AD63" i="15"/>
  <c r="AE63" i="15"/>
  <c r="AF63" i="15"/>
  <c r="AG63" i="15"/>
  <c r="AA143" i="15"/>
  <c r="AB143" i="15"/>
  <c r="AD143" i="15"/>
  <c r="AE143" i="15"/>
  <c r="AF143" i="15"/>
  <c r="AG143" i="15"/>
  <c r="Z143" i="15"/>
  <c r="AB100" i="15"/>
  <c r="AG100" i="15"/>
  <c r="Z100" i="15"/>
  <c r="AA100" i="15"/>
  <c r="AE100" i="15"/>
  <c r="AD100" i="15"/>
  <c r="AF100" i="15"/>
  <c r="Z85" i="15"/>
  <c r="AA85" i="15"/>
  <c r="AB85" i="15"/>
  <c r="AD85" i="15"/>
  <c r="AE85" i="15"/>
  <c r="AF85" i="15"/>
  <c r="AG85" i="15"/>
  <c r="AD54" i="15"/>
  <c r="AE54" i="15"/>
  <c r="AF54" i="15"/>
  <c r="AG54" i="15"/>
  <c r="AD14" i="15"/>
  <c r="AE14" i="15"/>
  <c r="AF14" i="15"/>
  <c r="AG14" i="15"/>
  <c r="Z119" i="15"/>
  <c r="AA119" i="15"/>
  <c r="AB119" i="15"/>
  <c r="AG119" i="15"/>
  <c r="AE119" i="15"/>
  <c r="AD119" i="15"/>
  <c r="AF119" i="15"/>
  <c r="Z71" i="15"/>
  <c r="AD71" i="15"/>
  <c r="AE71" i="15"/>
  <c r="AF71" i="15"/>
  <c r="AG71" i="15"/>
  <c r="AD75" i="15"/>
  <c r="AE75" i="15"/>
  <c r="AF75" i="15"/>
  <c r="AG75" i="15"/>
  <c r="AD141" i="15"/>
  <c r="AE141" i="15"/>
  <c r="AF141" i="15"/>
  <c r="AG141" i="15"/>
  <c r="AA141" i="15"/>
  <c r="Z141" i="15"/>
  <c r="AB141" i="15"/>
  <c r="AE8" i="15"/>
  <c r="AF8" i="15"/>
  <c r="AG8" i="15"/>
  <c r="AD8" i="15"/>
  <c r="AG9" i="15"/>
  <c r="AE9" i="15"/>
  <c r="AD9" i="15"/>
  <c r="AF9" i="15"/>
  <c r="Z112" i="15"/>
  <c r="AA112" i="15"/>
  <c r="AB112" i="15"/>
  <c r="AD112" i="15"/>
  <c r="AE112" i="15"/>
  <c r="AF112" i="15"/>
  <c r="AG112" i="15"/>
  <c r="AD65" i="15"/>
  <c r="AE65" i="15"/>
  <c r="AF65" i="15"/>
  <c r="AG65" i="15"/>
  <c r="Z115" i="15"/>
  <c r="AG115" i="15"/>
  <c r="AA115" i="15"/>
  <c r="AB115" i="15"/>
  <c r="AE115" i="15"/>
  <c r="AF115" i="15"/>
  <c r="AD115" i="15"/>
  <c r="AF77" i="15"/>
  <c r="AG77" i="15"/>
  <c r="AD77" i="15"/>
  <c r="AE77" i="15"/>
  <c r="Z124" i="15"/>
  <c r="AG124" i="15"/>
  <c r="AA124" i="15"/>
  <c r="AE124" i="15"/>
  <c r="AF124" i="15"/>
  <c r="AB124" i="15"/>
  <c r="AD124" i="15"/>
  <c r="Z111" i="15"/>
  <c r="AA111" i="15"/>
  <c r="AB111" i="15"/>
  <c r="AG111" i="15"/>
  <c r="AE111" i="15"/>
  <c r="AD111" i="15"/>
  <c r="AF111" i="15"/>
  <c r="AB50" i="15"/>
  <c r="AA53" i="15"/>
  <c r="AA41" i="15"/>
  <c r="Z77" i="15"/>
  <c r="Z129" i="15"/>
  <c r="AA129" i="15"/>
  <c r="AB129" i="15"/>
  <c r="AD129" i="15"/>
  <c r="AE129" i="15"/>
  <c r="AF129" i="15"/>
  <c r="AG129" i="15"/>
  <c r="AD78" i="15"/>
  <c r="AE78" i="15"/>
  <c r="AF78" i="15"/>
  <c r="AG78" i="15"/>
  <c r="Z148" i="15"/>
  <c r="AA148" i="15"/>
  <c r="AD148" i="15"/>
  <c r="AB148" i="15"/>
  <c r="AE148" i="15"/>
  <c r="AF148" i="15"/>
  <c r="AG148" i="15"/>
  <c r="Z105" i="15"/>
  <c r="AA105" i="15"/>
  <c r="AD105" i="15"/>
  <c r="AE105" i="15"/>
  <c r="AB105" i="15"/>
  <c r="AF105" i="15"/>
  <c r="AG105" i="15"/>
  <c r="AA101" i="15"/>
  <c r="AB101" i="15"/>
  <c r="AD101" i="15"/>
  <c r="AE101" i="15"/>
  <c r="AF101" i="15"/>
  <c r="AG101" i="15"/>
  <c r="Z101" i="15"/>
  <c r="AD69" i="15"/>
  <c r="AE69" i="15"/>
  <c r="AF69" i="15"/>
  <c r="AG69" i="15"/>
  <c r="AF55" i="15"/>
  <c r="AG55" i="15"/>
  <c r="AD55" i="15"/>
  <c r="AE55" i="15"/>
  <c r="AA125" i="15"/>
  <c r="AB125" i="15"/>
  <c r="AD125" i="15"/>
  <c r="AE125" i="15"/>
  <c r="AF125" i="15"/>
  <c r="AG125" i="15"/>
  <c r="Z125" i="15"/>
  <c r="AB109" i="15"/>
  <c r="AG109" i="15"/>
  <c r="AA109" i="15"/>
  <c r="AE109" i="15"/>
  <c r="AD109" i="15"/>
  <c r="AF109" i="15"/>
  <c r="Z109" i="15"/>
  <c r="AB81" i="15"/>
  <c r="AF81" i="15"/>
  <c r="AG81" i="15"/>
  <c r="AD81" i="15"/>
  <c r="AE81" i="15"/>
  <c r="Z81" i="15"/>
  <c r="AA81" i="15"/>
  <c r="AE30" i="15"/>
  <c r="AD30" i="15"/>
  <c r="AB30" i="15"/>
  <c r="AG30" i="15"/>
  <c r="AA30" i="15"/>
  <c r="AF30" i="15"/>
  <c r="Z30" i="15"/>
  <c r="AD16" i="15"/>
  <c r="AE16" i="15"/>
  <c r="AF16" i="15"/>
  <c r="AG16" i="15"/>
  <c r="AG17" i="15"/>
  <c r="AE17" i="15"/>
  <c r="AD17" i="15"/>
  <c r="AF17" i="15"/>
  <c r="Z130" i="15"/>
  <c r="AA130" i="15"/>
  <c r="AB130" i="15"/>
  <c r="AG130" i="15"/>
  <c r="AE130" i="15"/>
  <c r="AD130" i="15"/>
  <c r="AF130" i="15"/>
  <c r="AD73" i="15"/>
  <c r="AE73" i="15"/>
  <c r="AF73" i="15"/>
  <c r="AG73" i="15"/>
  <c r="Z149" i="15"/>
  <c r="AG149" i="15"/>
  <c r="AB149" i="15"/>
  <c r="AE149" i="15"/>
  <c r="AF149" i="15"/>
  <c r="AA149" i="15"/>
  <c r="AD149" i="15"/>
  <c r="AG19" i="15"/>
  <c r="AE19" i="15"/>
  <c r="AF19" i="15"/>
  <c r="AD19" i="15"/>
  <c r="Z84" i="15"/>
  <c r="AA84" i="15"/>
  <c r="AB84" i="15"/>
  <c r="AG84" i="15"/>
  <c r="AE84" i="15"/>
  <c r="AD84" i="15"/>
  <c r="AF84" i="15"/>
  <c r="Z123" i="15"/>
  <c r="AA123" i="15"/>
  <c r="AB123" i="15"/>
  <c r="AD123" i="15"/>
  <c r="AE123" i="15"/>
  <c r="AF123" i="15"/>
  <c r="AG123" i="15"/>
  <c r="AF64" i="15"/>
  <c r="AG64" i="15"/>
  <c r="AD64" i="15"/>
  <c r="AE64" i="15"/>
  <c r="AD12" i="15"/>
  <c r="AE12" i="15"/>
  <c r="AF12" i="15"/>
  <c r="AG12" i="15"/>
  <c r="AA83" i="15"/>
  <c r="AB83" i="15"/>
  <c r="AD83" i="15"/>
  <c r="Z83" i="15"/>
  <c r="AE83" i="15"/>
  <c r="AF83" i="15"/>
  <c r="AG83" i="15"/>
  <c r="AE22" i="15"/>
  <c r="AD22" i="15"/>
  <c r="AB22" i="15"/>
  <c r="AG22" i="15"/>
  <c r="AF22" i="15"/>
  <c r="AA22" i="15"/>
  <c r="Z22" i="15"/>
  <c r="AD116" i="15"/>
  <c r="AE116" i="15"/>
  <c r="AF116" i="15"/>
  <c r="Z116" i="15"/>
  <c r="AG116" i="15"/>
  <c r="AB116" i="15"/>
  <c r="AA116" i="15"/>
  <c r="AB117" i="15"/>
  <c r="Z117" i="15"/>
  <c r="AG117" i="15"/>
  <c r="AA117" i="15"/>
  <c r="AE117" i="15"/>
  <c r="AD117" i="15"/>
  <c r="AF117" i="15"/>
  <c r="Z86" i="15"/>
  <c r="AA86" i="15"/>
  <c r="AB86" i="15"/>
  <c r="AG86" i="15"/>
  <c r="AE86" i="15"/>
  <c r="AD86" i="15"/>
  <c r="AF86" i="15"/>
  <c r="AF70" i="15"/>
  <c r="AG70" i="15"/>
  <c r="AD70" i="15"/>
  <c r="AE70" i="15"/>
  <c r="AD10" i="15"/>
  <c r="AE10" i="15"/>
  <c r="AF10" i="15"/>
  <c r="AG10" i="15"/>
  <c r="AB126" i="15"/>
  <c r="AG126" i="15"/>
  <c r="Z126" i="15"/>
  <c r="AA126" i="15"/>
  <c r="AE126" i="15"/>
  <c r="AD126" i="15"/>
  <c r="AF126" i="15"/>
  <c r="Z92" i="15"/>
  <c r="AA92" i="15"/>
  <c r="AB92" i="15"/>
  <c r="AG92" i="15"/>
  <c r="AE92" i="15"/>
  <c r="AD92" i="15"/>
  <c r="AF92" i="15"/>
  <c r="AD46" i="15"/>
  <c r="AF46" i="15"/>
  <c r="AG46" i="15"/>
  <c r="AE46" i="15"/>
  <c r="AD58" i="15"/>
  <c r="AE58" i="15"/>
  <c r="AF58" i="15"/>
  <c r="AG58" i="15"/>
  <c r="AF59" i="15"/>
  <c r="AG59" i="15"/>
  <c r="AD59" i="15"/>
  <c r="AE59" i="15"/>
  <c r="AD48" i="15"/>
  <c r="AF48" i="15"/>
  <c r="AG48" i="15"/>
  <c r="AE48" i="15"/>
  <c r="Z145" i="15"/>
  <c r="AA145" i="15"/>
  <c r="AB145" i="15"/>
  <c r="AD145" i="15"/>
  <c r="AE145" i="15"/>
  <c r="AF145" i="15"/>
  <c r="AG145" i="15"/>
  <c r="AD80" i="15"/>
  <c r="AE80" i="15"/>
  <c r="AF80" i="15"/>
  <c r="AG80" i="15"/>
  <c r="AA110" i="15"/>
  <c r="AB110" i="15"/>
  <c r="Z110" i="15"/>
  <c r="AD110" i="15"/>
  <c r="AE110" i="15"/>
  <c r="AF110" i="15"/>
  <c r="AG110" i="15"/>
  <c r="AB77" i="15"/>
  <c r="AF53" i="15"/>
  <c r="AG53" i="15"/>
  <c r="AD53" i="15"/>
  <c r="AE53" i="15"/>
  <c r="Z121" i="15"/>
  <c r="AA121" i="15"/>
  <c r="AB121" i="15"/>
  <c r="AD121" i="15"/>
  <c r="AE121" i="15"/>
  <c r="AF121" i="15"/>
  <c r="AG121" i="15"/>
  <c r="AA64" i="15"/>
  <c r="AB41" i="15"/>
  <c r="AA13" i="15"/>
  <c r="AA51" i="15"/>
  <c r="AB26" i="15"/>
  <c r="AA26" i="15"/>
  <c r="AG26" i="15"/>
  <c r="AF26" i="15"/>
  <c r="AE26" i="15"/>
  <c r="AD26" i="15"/>
  <c r="Z26" i="15"/>
  <c r="AB99" i="15"/>
  <c r="AD99" i="15"/>
  <c r="AE99" i="15"/>
  <c r="AF99" i="15"/>
  <c r="AG99" i="15"/>
  <c r="Z99" i="15"/>
  <c r="AA99" i="15"/>
  <c r="AB36" i="15"/>
  <c r="AA36" i="15"/>
  <c r="AG36" i="15"/>
  <c r="Z36" i="15"/>
  <c r="AE36" i="15"/>
  <c r="AF36" i="15"/>
  <c r="AD36" i="15"/>
  <c r="AD133" i="15"/>
  <c r="Z133" i="15"/>
  <c r="AE133" i="15"/>
  <c r="AA133" i="15"/>
  <c r="AF133" i="15"/>
  <c r="AB133" i="15"/>
  <c r="AG133" i="15"/>
  <c r="AB134" i="15"/>
  <c r="AG134" i="15"/>
  <c r="Z134" i="15"/>
  <c r="AE134" i="15"/>
  <c r="AD134" i="15"/>
  <c r="AF134" i="15"/>
  <c r="AA134" i="15"/>
  <c r="Z102" i="15"/>
  <c r="AA102" i="15"/>
  <c r="AB102" i="15"/>
  <c r="AG102" i="15"/>
  <c r="AE102" i="15"/>
  <c r="AD102" i="15"/>
  <c r="AF102" i="15"/>
  <c r="AF74" i="15"/>
  <c r="AG74" i="15"/>
  <c r="AE74" i="15"/>
  <c r="AD74" i="15"/>
  <c r="AG15" i="15"/>
  <c r="AE15" i="15"/>
  <c r="AD15" i="15"/>
  <c r="AF15" i="15"/>
  <c r="Z140" i="15"/>
  <c r="AG140" i="15"/>
  <c r="AA140" i="15"/>
  <c r="AB140" i="15"/>
  <c r="AE140" i="15"/>
  <c r="AF140" i="15"/>
  <c r="AD140" i="15"/>
  <c r="Z98" i="15"/>
  <c r="AG98" i="15"/>
  <c r="AA98" i="15"/>
  <c r="AB98" i="15"/>
  <c r="AE98" i="15"/>
  <c r="AF98" i="15"/>
  <c r="AD98" i="15"/>
  <c r="AF62" i="15"/>
  <c r="AG62" i="15"/>
  <c r="AE62" i="15"/>
  <c r="AD62" i="15"/>
  <c r="AD67" i="15"/>
  <c r="AE67" i="15"/>
  <c r="AF67" i="15"/>
  <c r="AG67" i="15"/>
  <c r="Z97" i="15"/>
  <c r="AA97" i="15"/>
  <c r="AB97" i="15"/>
  <c r="AD97" i="15"/>
  <c r="AE97" i="15"/>
  <c r="AF97" i="15"/>
  <c r="AG97" i="15"/>
  <c r="AF27" i="15"/>
  <c r="AE27" i="15"/>
  <c r="AD27" i="15"/>
  <c r="AG27" i="15"/>
  <c r="Z27" i="15"/>
  <c r="AB27" i="15"/>
  <c r="AA27" i="15"/>
  <c r="AG24" i="15"/>
  <c r="Z24" i="15"/>
  <c r="AF24" i="15"/>
  <c r="AE24" i="15"/>
  <c r="AD24" i="15"/>
  <c r="AB24" i="15"/>
  <c r="AA24" i="15"/>
  <c r="Z131" i="15"/>
  <c r="AA131" i="15"/>
  <c r="AD131" i="15"/>
  <c r="AE131" i="15"/>
  <c r="AF131" i="15"/>
  <c r="AB131" i="15"/>
  <c r="AG131" i="15"/>
  <c r="AA63" i="15"/>
  <c r="Z69" i="15"/>
  <c r="AB42" i="15"/>
  <c r="AA46" i="15"/>
  <c r="Z50" i="15"/>
  <c r="AB63" i="15"/>
  <c r="AA71" i="15"/>
  <c r="AB68" i="15"/>
  <c r="AB46" i="15"/>
  <c r="AA50" i="15"/>
  <c r="Z44" i="15"/>
  <c r="AB71" i="15"/>
  <c r="Z63" i="15"/>
  <c r="Z43" i="15"/>
  <c r="Z14" i="15"/>
  <c r="AB14" i="15"/>
  <c r="AB55" i="15"/>
  <c r="AB43" i="15"/>
  <c r="AA56" i="15"/>
  <c r="AB56" i="15"/>
  <c r="Z66" i="15"/>
  <c r="AA43" i="15"/>
  <c r="Z47" i="15"/>
  <c r="AA55" i="15"/>
  <c r="AA47" i="15"/>
  <c r="AB53" i="15"/>
  <c r="AA14" i="15"/>
  <c r="AA69" i="15"/>
  <c r="Z74" i="15"/>
  <c r="Z57" i="15"/>
  <c r="AB47" i="15"/>
  <c r="AB69" i="15"/>
  <c r="Z56" i="15"/>
  <c r="AB66" i="15"/>
  <c r="AB9" i="15"/>
  <c r="AA74" i="15"/>
  <c r="AB78" i="15"/>
  <c r="Z53" i="15"/>
  <c r="AB75" i="15"/>
  <c r="AB15" i="15"/>
  <c r="AA80" i="15"/>
  <c r="AB16" i="15"/>
  <c r="Z75" i="15"/>
  <c r="Z16" i="15"/>
  <c r="AB12" i="15"/>
  <c r="AA75" i="15"/>
  <c r="Z80" i="15"/>
  <c r="AB73" i="15"/>
  <c r="Z78" i="15"/>
  <c r="Z15" i="15"/>
  <c r="Z12" i="15"/>
  <c r="AA78" i="15"/>
  <c r="AB57" i="15"/>
  <c r="AB80" i="15"/>
  <c r="AA15" i="15"/>
  <c r="AB18" i="15"/>
  <c r="AA18" i="15"/>
  <c r="Z18" i="15"/>
  <c r="AB11" i="15"/>
  <c r="AA11" i="15"/>
  <c r="Z11" i="15"/>
  <c r="AB54" i="15"/>
  <c r="AA54" i="15"/>
  <c r="Z54" i="15"/>
  <c r="K31" i="4" l="1"/>
  <c r="M32" i="4" l="1"/>
  <c r="M3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Perez, Veronica</author>
  </authors>
  <commentList>
    <comment ref="Q22" authorId="0" shapeId="0" xr:uid="{9B7DAB80-4E37-4920-BB42-D5EF87249C06}">
      <text>
        <r>
          <rPr>
            <b/>
            <sz val="9"/>
            <color indexed="81"/>
            <rFont val="Tahoma"/>
            <family val="2"/>
          </rPr>
          <t>Perez, Veronica:</t>
        </r>
        <r>
          <rPr>
            <sz val="9"/>
            <color indexed="81"/>
            <rFont val="Tahoma"/>
            <family val="2"/>
          </rPr>
          <t xml:space="preserve">
Dependent on SA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tc={849EB86D-A995-4ED9-A43D-AB59766370A8}</author>
    <author>Perez, Veronica</author>
  </authors>
  <commentList>
    <comment ref="P3" authorId="0" shapeId="0" xr:uid="{849EB86D-A995-4ED9-A43D-AB59766370A8}">
      <text>
        <t>[Threaded comment]
Your version of Excel allows you to read this threaded comment; however, any edits to it will get removed if the file is opened in a newer version of Excel. Learn more: https://go.microsoft.com/fwlink/?linkid=870924
Comment:
    Round</t>
      </text>
    </comment>
    <comment ref="J6" authorId="1" shapeId="0" xr:uid="{04A4ED9F-D27B-4F31-95FA-CC5D6475EAB4}">
      <text>
        <r>
          <rPr>
            <b/>
            <sz val="9"/>
            <color indexed="81"/>
            <rFont val="Tahoma"/>
            <family val="2"/>
          </rPr>
          <t>Perez, Veronica:</t>
        </r>
        <r>
          <rPr>
            <sz val="9"/>
            <color indexed="81"/>
            <rFont val="Tahoma"/>
            <family val="2"/>
          </rPr>
          <t xml:space="preserve">
used 10th Edition code 030 - Truck Terminal</t>
        </r>
      </text>
    </comment>
  </commentList>
</comments>
</file>

<file path=xl/sharedStrings.xml><?xml version="1.0" encoding="utf-8"?>
<sst xmlns="http://schemas.openxmlformats.org/spreadsheetml/2006/main" count="1029" uniqueCount="425">
  <si>
    <t>Land Use / Vehicle-Mile Equivalency Table (LUVMET)</t>
  </si>
  <si>
    <t>Land Use Category</t>
  </si>
  <si>
    <t>ITE Land Use Code</t>
  </si>
  <si>
    <t>Land Use Description</t>
  </si>
  <si>
    <t>Development Unit</t>
  </si>
  <si>
    <t>Trip Gen Rate (PM)</t>
  </si>
  <si>
    <t>Pass-by Rate</t>
  </si>
  <si>
    <t>Pass-by Source</t>
  </si>
  <si>
    <t>Adj. For     O-D</t>
  </si>
  <si>
    <t>Adj. Trip Length (mi)</t>
  </si>
  <si>
    <t>MAX ASSESSABLE FEE PER SERVICE UNIT</t>
  </si>
  <si>
    <t>INDUSTRIAL</t>
  </si>
  <si>
    <t>General Light Industrial</t>
  </si>
  <si>
    <t>110</t>
  </si>
  <si>
    <t>Primary activity is conversion of raw materials or parts into finished products</t>
  </si>
  <si>
    <t>Industrial Park</t>
  </si>
  <si>
    <t>Warehousing</t>
  </si>
  <si>
    <t>150</t>
  </si>
  <si>
    <t>Devoted to storage of materials but may included office and maintenance areas</t>
  </si>
  <si>
    <t>Mini-Warehouse</t>
  </si>
  <si>
    <t>151</t>
  </si>
  <si>
    <t>Facilities with a number of units rented to others for the storage of goods</t>
  </si>
  <si>
    <t>RESIDENTIAL</t>
  </si>
  <si>
    <t>Single-Family Detached Housing</t>
  </si>
  <si>
    <t>210</t>
  </si>
  <si>
    <t>Single-family detached homes on individual lots</t>
  </si>
  <si>
    <t>Dwelling Unit</t>
  </si>
  <si>
    <t>220</t>
  </si>
  <si>
    <t>Senior Adult Housing-Detached</t>
  </si>
  <si>
    <t>251</t>
  </si>
  <si>
    <t>Consists of detached independent living developments that include amenities such as golf courses and swimming pools</t>
  </si>
  <si>
    <t>Senior Adult Housing-Attached</t>
  </si>
  <si>
    <t>252</t>
  </si>
  <si>
    <t>Consists of attached independent living developments that include limited social or recreation services</t>
  </si>
  <si>
    <t>Assisted Living</t>
  </si>
  <si>
    <t>254</t>
  </si>
  <si>
    <t>Residential settings that provide either routine general protective oversight or assistance with activities.</t>
  </si>
  <si>
    <t>Beds</t>
  </si>
  <si>
    <t>LODGING</t>
  </si>
  <si>
    <t>Hotel</t>
  </si>
  <si>
    <t>310</t>
  </si>
  <si>
    <t>Room</t>
  </si>
  <si>
    <t>320</t>
  </si>
  <si>
    <t>Lodging facilities that may have small on-site restaurant or buffet area but little or no meeting space</t>
  </si>
  <si>
    <t>RECREATIONAL</t>
  </si>
  <si>
    <t>Golf Driving Range</t>
  </si>
  <si>
    <t>432</t>
  </si>
  <si>
    <t>Facilities with driving tees for practice; may provide individual or group lessons; may have prop shop and/or refreshment facilities</t>
  </si>
  <si>
    <t>Golf Course</t>
  </si>
  <si>
    <t>430</t>
  </si>
  <si>
    <t>May include municipal courses and private country clubs; may have driving ranges, pro shops, and restaurant/banquet facilities</t>
  </si>
  <si>
    <t>Recreational Community Center</t>
  </si>
  <si>
    <t>495</t>
  </si>
  <si>
    <t>Category includes racquet clubs, health/fitness clubs, can include facilities such as YMCA's</t>
  </si>
  <si>
    <t>Ice Skating Rink</t>
  </si>
  <si>
    <t>465</t>
  </si>
  <si>
    <t>Rinks for ice skating and related sports; may contain spectator areas and refreshment facilities</t>
  </si>
  <si>
    <t>INSTITUTIONAL</t>
  </si>
  <si>
    <t>Church</t>
  </si>
  <si>
    <t>560</t>
  </si>
  <si>
    <t>Churches and houses of worship</t>
  </si>
  <si>
    <t>Day Care Center</t>
  </si>
  <si>
    <t>565</t>
  </si>
  <si>
    <t>Generally includes facilities for care of pre-school aged children, generally includes classrooms, offices, eating areas, and playgrounds</t>
  </si>
  <si>
    <t>B</t>
  </si>
  <si>
    <t>522</t>
  </si>
  <si>
    <t>Serves students who have not yet entered high school</t>
  </si>
  <si>
    <t>Students</t>
  </si>
  <si>
    <t>High School</t>
  </si>
  <si>
    <t>Junior / Community College</t>
  </si>
  <si>
    <t>540</t>
  </si>
  <si>
    <t>Two-year junior, community, or technical colleges</t>
  </si>
  <si>
    <t>University / College</t>
  </si>
  <si>
    <t>550</t>
  </si>
  <si>
    <t>Four-year universities or colleges that may or may not offer graduate programs</t>
  </si>
  <si>
    <t>MEDICAL</t>
  </si>
  <si>
    <t>Clinic</t>
  </si>
  <si>
    <t>630</t>
  </si>
  <si>
    <t>Facilities with limited diagnostic and outpatient care</t>
  </si>
  <si>
    <t>Hospital</t>
  </si>
  <si>
    <t>610</t>
  </si>
  <si>
    <t>Medical and surgical facilities with overnight accommodations</t>
  </si>
  <si>
    <t>Nursing Home</t>
  </si>
  <si>
    <t>620</t>
  </si>
  <si>
    <t>Rest and convalescent homes with residents who do little or no driving</t>
  </si>
  <si>
    <t>Animal Hospital/Veterinary Clinic</t>
  </si>
  <si>
    <t>640</t>
  </si>
  <si>
    <t>OFFICE</t>
  </si>
  <si>
    <t>Corporate Headquarters Building</t>
  </si>
  <si>
    <t>714</t>
  </si>
  <si>
    <t>Office building housing corporate headquarters of a single company or organization</t>
  </si>
  <si>
    <t>General Office Building</t>
  </si>
  <si>
    <t>710</t>
  </si>
  <si>
    <t>Office buildings which house multiple tenants</t>
  </si>
  <si>
    <t>Medical-Dental Office Building</t>
  </si>
  <si>
    <t>720</t>
  </si>
  <si>
    <t>Multi-tenant building with offices for physicians and/or dentists</t>
  </si>
  <si>
    <t>Single Tenant Office Building</t>
  </si>
  <si>
    <t>715</t>
  </si>
  <si>
    <t>Single tenant office buildings other than corporate headquarters</t>
  </si>
  <si>
    <t>Office Park</t>
  </si>
  <si>
    <t>750</t>
  </si>
  <si>
    <t>Office buildings (typically low-rise) in a campus setting and served by a common roadway system</t>
  </si>
  <si>
    <t>COMMERCIAL</t>
  </si>
  <si>
    <t>Automobile Related</t>
  </si>
  <si>
    <t>Automobile Care Center</t>
  </si>
  <si>
    <t>942</t>
  </si>
  <si>
    <t>Automobile repair and servicing including stereo installations and upholstering</t>
  </si>
  <si>
    <t>Automobile Parts Sales</t>
  </si>
  <si>
    <t>843</t>
  </si>
  <si>
    <t>Retail sale of auto parts but no on-site vehicle repair</t>
  </si>
  <si>
    <t>A</t>
  </si>
  <si>
    <t>Gasoline/Service Station</t>
  </si>
  <si>
    <t>944</t>
  </si>
  <si>
    <t>Gasoline sales without convenience store or car wash; may include repair</t>
  </si>
  <si>
    <t>Vehicle Fueling Position</t>
  </si>
  <si>
    <t>945</t>
  </si>
  <si>
    <t>Gasoline sales with convenience store and car washes where the primary business is gasoline sales</t>
  </si>
  <si>
    <t>841</t>
  </si>
  <si>
    <t>Quick Lubrication Vehicle Shop</t>
  </si>
  <si>
    <t>941</t>
  </si>
  <si>
    <t>Primary business is to perform oil changes and fluid/filter changes with other repair services not provided</t>
  </si>
  <si>
    <t>Servicing Positions</t>
  </si>
  <si>
    <t>Self-Service Car Wash</t>
  </si>
  <si>
    <t>947</t>
  </si>
  <si>
    <t>Has stalls for driver to park and wash the vehicle</t>
  </si>
  <si>
    <t>Stall</t>
  </si>
  <si>
    <t>Tire Store</t>
  </si>
  <si>
    <t>848</t>
  </si>
  <si>
    <t>Primary business is sales and installation of tires; usually do not have large storage or warehouse area</t>
  </si>
  <si>
    <t>Dining</t>
  </si>
  <si>
    <t>Fast Food Restaurant with Drive-Thru Window</t>
  </si>
  <si>
    <t>934</t>
  </si>
  <si>
    <t>High-turnover fast food restaurant for carry-out and eat-in customers with a drive-thru window</t>
  </si>
  <si>
    <t>Fast Food Restaurant without Drive-Thru Window</t>
  </si>
  <si>
    <t>933</t>
  </si>
  <si>
    <t>High-turnover fast food restaurant for carry-out and eat-in customers, but without a drive-thru window</t>
  </si>
  <si>
    <t>High Turnover (Sit-Down) Restaurant</t>
  </si>
  <si>
    <t>932</t>
  </si>
  <si>
    <t>Restaurants with turnover rates less than one hour; typically includes moderately-priced chain restaurants</t>
  </si>
  <si>
    <t>Coffee/Donut Shop with Drive-Thru Window</t>
  </si>
  <si>
    <t>937</t>
  </si>
  <si>
    <t>Other Retail</t>
  </si>
  <si>
    <t>Category includes free-standing stores with off-street parking; typically offer a variety of products and services with long store hours</t>
  </si>
  <si>
    <t>Nursery (Garden Center)</t>
  </si>
  <si>
    <t>817</t>
  </si>
  <si>
    <t>Building with a yard of planting or landscape stock; may have office, storage, shipping or greenhouse facilities</t>
  </si>
  <si>
    <t>Home Improvement Superstore</t>
  </si>
  <si>
    <t>862</t>
  </si>
  <si>
    <t>Warehouse-type facilities offering a large variety of products and services including lumber, tool, paint, lighting, and fixtures, among other items.</t>
  </si>
  <si>
    <t>Pharmacy/Drugstore w/o Drive-Thru Window</t>
  </si>
  <si>
    <t>880</t>
  </si>
  <si>
    <t>Facilities that primarily sell prescription and non-prescription drugs without a drive-through window</t>
  </si>
  <si>
    <t>Pharmacy/Drugstore w/ Drive-Thru Window</t>
  </si>
  <si>
    <t>881</t>
  </si>
  <si>
    <t>Facilities that primarily sell prescription and non-prescription drugs with a drive-through window</t>
  </si>
  <si>
    <t>820</t>
  </si>
  <si>
    <t>Integrated group of commercial establishments; planning, owned, and managed as a unit</t>
  </si>
  <si>
    <t>Supermarket</t>
  </si>
  <si>
    <t>850</t>
  </si>
  <si>
    <t>Primary business is sale of groceries, food, and household cleaning items; may include photo, pharmacy, video rental, and/or ATM</t>
  </si>
  <si>
    <t>Businesses specializing in child-oriented merchandise</t>
  </si>
  <si>
    <t>Department Store</t>
  </si>
  <si>
    <t>875</t>
  </si>
  <si>
    <t>Free-standing stores that specialize in the sale of apparel, footwear, bedding, home products, jewelry, etc.</t>
  </si>
  <si>
    <t>SERVICES</t>
  </si>
  <si>
    <t>Walk-In Bank</t>
  </si>
  <si>
    <t>911</t>
  </si>
  <si>
    <t>Banks with their own parking lots, no drive-in lanes but contain non-drive-through ATMs</t>
  </si>
  <si>
    <t>Drive-In Bank</t>
  </si>
  <si>
    <t>912</t>
  </si>
  <si>
    <t>Banking facilities to conduct financial transactions from the vehicle; also usually apart of walk-in bank</t>
  </si>
  <si>
    <t>Drive-in Lanes</t>
  </si>
  <si>
    <t>Roadway Impact Fee Estimator Worksheet</t>
  </si>
  <si>
    <t>Development Name:</t>
  </si>
  <si>
    <t>Applicant:</t>
  </si>
  <si>
    <r>
      <t xml:space="preserve">Legal Description </t>
    </r>
    <r>
      <rPr>
        <b/>
        <sz val="10"/>
        <rFont val="Arial"/>
        <family val="2"/>
      </rPr>
      <t>(Lot, Block)</t>
    </r>
    <r>
      <rPr>
        <b/>
        <sz val="12"/>
        <rFont val="Arial"/>
        <family val="2"/>
      </rPr>
      <t>:</t>
    </r>
  </si>
  <si>
    <t>Case Number:</t>
  </si>
  <si>
    <t>Insert Case Number</t>
  </si>
  <si>
    <t>Date:</t>
  </si>
  <si>
    <t xml:space="preserve">Date of Final Plat Approval: </t>
  </si>
  <si>
    <t>Land Uses (select from list):</t>
  </si>
  <si>
    <t>Development Unit:</t>
  </si>
  <si>
    <t># of Units:</t>
  </si>
  <si>
    <r>
      <t xml:space="preserve">Note: </t>
    </r>
    <r>
      <rPr>
        <i/>
        <sz val="9"/>
        <rFont val="Arial"/>
        <family val="2"/>
      </rPr>
      <t xml:space="preserve">Plat Approval and Building Permit dates must be selected prior to selecting land use.  </t>
    </r>
  </si>
  <si>
    <t>Please Enter Dates Properly</t>
  </si>
  <si>
    <t xml:space="preserve">Total Value of Roadway Impact Fee Credits (for construction, contribution, or dedication towards the City's  Thoroughfare Plan): </t>
  </si>
  <si>
    <t>TOTAL ROADWAY IMPACT FEE COLLECTION AMOUNT AFTER CREDITS:</t>
  </si>
  <si>
    <t>TOTAL POTENTIAL ROADWAY IMPACT FEE COLLECTION AMOUNT:</t>
  </si>
  <si>
    <t>ROADWAY IMPACT FEE CALCULATION:</t>
  </si>
  <si>
    <t>City of Round Rock, Texas</t>
  </si>
  <si>
    <t>Manufacturing</t>
  </si>
  <si>
    <t>140</t>
  </si>
  <si>
    <t>Multifamily Housing (Low-Rise)</t>
  </si>
  <si>
    <t>Multifamily Housing (Mid-Rise)</t>
  </si>
  <si>
    <t>221</t>
  </si>
  <si>
    <t>Multifamily Housing (High-Rise)</t>
  </si>
  <si>
    <t>222</t>
  </si>
  <si>
    <t>Trip Length (mi)</t>
  </si>
  <si>
    <t>Max Trip Length (mi)</t>
  </si>
  <si>
    <t xml:space="preserve">Collection Fee Per Dev-Unit
SA A
</t>
  </si>
  <si>
    <t xml:space="preserve">Collection Fee Per Dev-Unit
SA B
</t>
  </si>
  <si>
    <t xml:space="preserve">Collection Fee Per Dev-Unit
SA C
</t>
  </si>
  <si>
    <r>
      <rPr>
        <b/>
        <sz val="9"/>
        <rFont val="Arial"/>
        <family val="2"/>
      </rPr>
      <t xml:space="preserve">Land Use Selection Note: </t>
    </r>
    <r>
      <rPr>
        <sz val="9"/>
        <rFont val="Arial"/>
        <family val="2"/>
      </rPr>
      <t>The land use categories are based on the descriptions contained within the ITE Trip Generation Manual.  Questions regarding the appropriate category for a particular use may be directed to Transportation staff.</t>
    </r>
  </si>
  <si>
    <t>Free-Standing Store</t>
  </si>
  <si>
    <t>Potential Collection Amounts</t>
  </si>
  <si>
    <t>Total Roadway Impact Fee:</t>
  </si>
  <si>
    <t>Total Service Units (Vehicle-Miles):</t>
  </si>
  <si>
    <t>Impact Fee 
Per Service Unit 
(Vehicle-Mile):</t>
  </si>
  <si>
    <t>Total Vehicle-Miles</t>
  </si>
  <si>
    <t>On or After 1/1/2022 - Before 12/31/2023</t>
  </si>
  <si>
    <t>FOR OFFICE USE ONLY</t>
  </si>
  <si>
    <t>Service Area</t>
  </si>
  <si>
    <t>Service Area A</t>
  </si>
  <si>
    <t>Service Area B</t>
  </si>
  <si>
    <t>Service Area C</t>
  </si>
  <si>
    <t>Staff Approval</t>
  </si>
  <si>
    <t>initial</t>
  </si>
  <si>
    <t>date</t>
  </si>
  <si>
    <t>PARKING AREA</t>
  </si>
  <si>
    <t>Park-and-Ride Lot with Bus or Light Rail Service</t>
  </si>
  <si>
    <t>Area used for the transfer of people between private vehicles and buses or light rail</t>
  </si>
  <si>
    <t>Occupied Parking Space(s)</t>
  </si>
  <si>
    <t>Facility has an emphasis on activities other than manufacturing and typically has minimal office space</t>
  </si>
  <si>
    <t>1,000 SQ FT</t>
  </si>
  <si>
    <t>A mix of manufacturing, service, and warehouse facilities with a wide variation in the proportion of each type of use from one location to another</t>
  </si>
  <si>
    <t>High-Cube Transload and Short-Term Storage Warehouse</t>
  </si>
  <si>
    <t>A transload facility typically has little storage duration, high throughput, and its operations are high efficiency. A short-term HCW is a distribution facility often with custom/special features built into the structure for the movement of large volumes of freight with only short-term storage of products.</t>
  </si>
  <si>
    <t>High-Cube Fulfillment Center Warehouse</t>
  </si>
  <si>
    <t>Building that typically has at least 200,000 gross square feet of floor area, has a ceiling height of 24 feet or more, and is used primarily for the storage and/or consolidation of manufactured goods (and to a lesser extent, raw materials) prior to their distribution to retail locations or other warehouses</t>
  </si>
  <si>
    <t>High-Cube Parcel Hub Warehouse</t>
  </si>
  <si>
    <t>Typically serves as a regional and local freight-forwarder facility for time sensitive shipments via airfreight and ground carriers</t>
  </si>
  <si>
    <t>High-Cube Cold Storage Warehouse</t>
  </si>
  <si>
    <t>Has substantial temperature-controlled environments for frozen food and other perishable products</t>
  </si>
  <si>
    <t>Data Center</t>
  </si>
  <si>
    <t>A free-standing warehouse type of facility that is primarily used for off-site storage of computer systems and associated components including applications and secure data</t>
  </si>
  <si>
    <t>Utilities</t>
  </si>
  <si>
    <t>A free-standing building that can house office space, a storage area, and electromechanical or industrial equipment that support a local electrical, communication, water supply or control, or sewage treatment utility</t>
  </si>
  <si>
    <t>Specialty Trade Contractor</t>
  </si>
  <si>
    <t>A business primarily involved in providing contract repairs and services to meet industrial or residential needs</t>
  </si>
  <si>
    <t>Single-Family Attached Housing</t>
  </si>
  <si>
    <t>Any single-family housing unit that shares a wall with an adjoining dwelling unit, whether the walls are for living space, a vehicle garage, or storage space</t>
  </si>
  <si>
    <t>Includes apartments, townhouses, and condominiums located within the same building with at least three other dwelling units and that have two or three floors</t>
  </si>
  <si>
    <t>Includes apartments and condominiums located in a building that has between four and 10 floors of living space</t>
  </si>
  <si>
    <t>Includes apartments, townhouses, and condominiums. Each building has more than 10 floors of living space.</t>
  </si>
  <si>
    <t>Affordable Housing - Income Limits</t>
  </si>
  <si>
    <t>223a</t>
  </si>
  <si>
    <t>All multifamily housing that is rented at below market rate to households that include at least one employed member</t>
  </si>
  <si>
    <t>Bedrooms</t>
  </si>
  <si>
    <t xml:space="preserve">Off-Campus Student Apartment </t>
  </si>
  <si>
    <t>Student apartment (low-rise) complex houses college or university students in structures with two or three floors of living space</t>
  </si>
  <si>
    <t>Off-Campus Student Apartment (Mid-Rise)</t>
  </si>
  <si>
    <t>Complex houses college or university students in structures with between four and 10 floors of living space</t>
  </si>
  <si>
    <t>Off-Campus Student Apartment (High-Rise)</t>
  </si>
  <si>
    <t>Complex houses college or university students in structures with more than 10 floors of living space</t>
  </si>
  <si>
    <t xml:space="preserve">Mobile Home Park </t>
  </si>
  <si>
    <t>Generally consists of manufactured homes that are sited and installed on permanent foundations</t>
  </si>
  <si>
    <t>Congregate Care Facility</t>
  </si>
  <si>
    <t>An independent living development that provides centralized amenities such as dining, housekeeping, communal transportation, and organized social/recreational activities</t>
  </si>
  <si>
    <t>Continuing Care Retirement Community</t>
  </si>
  <si>
    <t>Enables a resident to transition in place from independent living to increased care as the medical needs of the resident change. Housing options may include various combinations of senior adult housing (both single-family and multifamily), congregate care, assisted living, and nursing home</t>
  </si>
  <si>
    <t>Units</t>
  </si>
  <si>
    <t>Recreational Homes</t>
  </si>
  <si>
    <t>Either (1) a second home used by its owner periodically for recreation or (2) rented on a seasonal basis</t>
  </si>
  <si>
    <t>Timeshare</t>
  </si>
  <si>
    <t>Development where multiple purchasers buy interests in the same property and each purchaser receives the right to use the facility for a period of time each year</t>
  </si>
  <si>
    <t>Residential Planned Unit Development</t>
  </si>
  <si>
    <t>Containing any combination of residential land uses. These developments might also contain supporting services such as limited retail and recreational facilities</t>
  </si>
  <si>
    <t>Lodging that provides sleeping accommodations and supporting facilities such as a full-service restaurant, cocktail lounge, meeting rooms, banquet room, and convention facilities</t>
  </si>
  <si>
    <t>All Suites Hotel</t>
  </si>
  <si>
    <t>Lodging that provides sleeping accommodations, a small restaurant and lounge, and small amounts of meeting space. Each suite includes a sitting room and separate bedroom.</t>
  </si>
  <si>
    <t>Business Hotel</t>
  </si>
  <si>
    <t>Lodging aimed toward the business traveler but also accommodates a growing number of recreational travelers</t>
  </si>
  <si>
    <t>Motel</t>
  </si>
  <si>
    <t>Resort Hotel</t>
  </si>
  <si>
    <t>Provides sleeping accomodations, and caters to the tourist and vacation industry, often providing a wide variety of recreational facilities/programs</t>
  </si>
  <si>
    <t>Public Park</t>
  </si>
  <si>
    <t>Public park is owned and operated by a municipal, county, state, or federal agency. The parks 
surveyed vary widely as to location, type, and number of facilities, including boating or swimming 
facilities, beaches, hiking trails, ball fields, soccer fields, campsites, and picnic facilities.</t>
  </si>
  <si>
    <t>Acres</t>
  </si>
  <si>
    <t>Holes</t>
  </si>
  <si>
    <t>Driving Positions</t>
  </si>
  <si>
    <t>Batting Cages</t>
  </si>
  <si>
    <t>Area for batting practice that is enclosed by fencing or netting</t>
  </si>
  <si>
    <t>Cages</t>
  </si>
  <si>
    <t>Multipurpose Recreational Facility</t>
  </si>
  <si>
    <t>Contains two or more of the following land uses combined
at one site: miniature golf, batting cages, video arcade, bumper boats, go-carts, and golf driving
range. A refreshment area may also be provided</t>
  </si>
  <si>
    <t xml:space="preserve">1,000 SQ FT </t>
  </si>
  <si>
    <t>Trampoline Park</t>
  </si>
  <si>
    <t>Recreational facility that houses wall-to-wall trampolines and other facilities
such as climbing walls, gymnastics tumble tracks, inflatable basketball, dodge ball facilities, foam
pits, and warrior courses</t>
  </si>
  <si>
    <t>Bowling Alley</t>
  </si>
  <si>
    <t>A recreational facility that includes bowling lanes. A small lounge, restaurant
and/or snack bar, video games, and pool tables may also be available.</t>
  </si>
  <si>
    <t>Lanes</t>
  </si>
  <si>
    <t>Movie Theater (Friday)</t>
  </si>
  <si>
    <t>445a</t>
  </si>
  <si>
    <t>Place where movies are screened for public entertainment. A theater includes
a lobby, refreshment area, and audience seating for each movie screen.</t>
  </si>
  <si>
    <t>Casino</t>
  </si>
  <si>
    <t>Facility that exists for the primary purpose of deriving revenue from gaming 
operations. The games conducted at these facilities include but are not limited to table games,
electronic slot machines, video poker and lottery games, and electronic table games.</t>
  </si>
  <si>
    <t>Soccer Complex</t>
  </si>
  <si>
    <t>Facility that is used for non-professional soccer games. It may consist of multiple fields.</t>
  </si>
  <si>
    <t>Fields</t>
  </si>
  <si>
    <t>Health/Fitness Club</t>
  </si>
  <si>
    <t>A privately-owned facility that primarily focuses on individual fitness or 
training</t>
  </si>
  <si>
    <t>Athletic Club</t>
  </si>
  <si>
    <t>A privately-owned facility that offers comprehensive athletic facilities. An athletic club typically has courts for racquet sport; a basketball court; a sauna or spa; and fitness, exercise, and weightlifting rooms</t>
  </si>
  <si>
    <t>Elementary School</t>
  </si>
  <si>
    <t>A public school that typically serves students attending kindergarten through the fifth or sixth grade</t>
  </si>
  <si>
    <t>Middle School/Junior High School</t>
  </si>
  <si>
    <t>A public school that serves students who have completed middle or junior high school</t>
  </si>
  <si>
    <t>Private School (K-8)</t>
  </si>
  <si>
    <t>A private school (K-8) serves students attending kindergarten through the eighth grade.</t>
  </si>
  <si>
    <t>Private School (K-12)</t>
  </si>
  <si>
    <t>A private school (K-12) serves students attending kindergarten through the 12th grade</t>
  </si>
  <si>
    <t>Private High School</t>
  </si>
  <si>
    <t>A private high school serves students who have completed middle school, junior high school, or an elementary school that takes students through 8th grade.</t>
  </si>
  <si>
    <t>Charter Elementary School (1)</t>
  </si>
  <si>
    <t>An elementary school that is publicly funded and privately managed. The school serves students attending kindergarten through the fifth, sixth, or eighth grade.</t>
  </si>
  <si>
    <t>Charter School (K-12)</t>
  </si>
  <si>
    <t>A school that is publicly funded and privately managed. The school serves students attending kindergarten through the 12th grade.</t>
  </si>
  <si>
    <t>Cemetry</t>
  </si>
  <si>
    <t>Place for burying the deceased, possibly including buildings used for funeral services, a mausoleum, and a crematorium.</t>
  </si>
  <si>
    <t>Fire Rescue Station</t>
  </si>
  <si>
    <t>A building that houses emergency services equipment, firefighting apparatus, and the individuals that provide emergency firefighting services</t>
  </si>
  <si>
    <t>Library</t>
  </si>
  <si>
    <t>A facility that houses shelved books and reading rooms or areas</t>
  </si>
  <si>
    <t>Free-Standing Emergency Room</t>
  </si>
  <si>
    <t>A facility that specializes in personal medical care and treatment of people. They are typically open 24 hours a day, 7 days a week, 365 days per year.</t>
  </si>
  <si>
    <t>Small Office Building</t>
  </si>
  <si>
    <t>Office building with less than or equal to 10,000 square feet of gross floor area</t>
  </si>
  <si>
    <t>Government Office Building</t>
  </si>
  <si>
    <t>An individual building containing either the entire function or simply one agency of a city, county, state, federal, or other governmental unit</t>
  </si>
  <si>
    <t>State Motor Vehicles Department</t>
  </si>
  <si>
    <t>an office-type building where driver license testing, vehicle registration, and other related functions are administered</t>
  </si>
  <si>
    <t>United States Post Office</t>
  </si>
  <si>
    <t>A federal building that contains service windows for mailing packages and letters, post office boxes, offices, sorting and distributing facilities for mail, and vehicle storage areas</t>
  </si>
  <si>
    <t>Business Park</t>
  </si>
  <si>
    <t>Group of flex-type or incubator one- or two-story buildings served by a common roadway system</t>
  </si>
  <si>
    <t>Automobile Sales (New)</t>
  </si>
  <si>
    <t>Sale or leasing of new cars is the primary business at these facilities</t>
  </si>
  <si>
    <t>Automobile Sales (Used)</t>
  </si>
  <si>
    <t>Sale or leasing of used cars is the primary business at these facilities</t>
  </si>
  <si>
    <t>Tire Superstore</t>
  </si>
  <si>
    <t>A warehouse-like facility with the primary function of selling and installing tires for automobiles and small trucks</t>
  </si>
  <si>
    <t>Automobile Parts and Service Center</t>
  </si>
  <si>
    <t>Sells automobile parts for do-it-yourself maintenance and repair including tires, batteries, oil, and sparks plugs</t>
  </si>
  <si>
    <t xml:space="preserve">Gasoline/Service Station w/ Conv Market </t>
  </si>
  <si>
    <t>Truck Stop</t>
  </si>
  <si>
    <t>Facility located adjacent to an interstate highway interchange that provides commercial vehicle fueling, space and supplies for self-service vehicle maintenance</t>
  </si>
  <si>
    <t>Fueling Postions</t>
  </si>
  <si>
    <t>Food Cart Pod</t>
  </si>
  <si>
    <t>A group of food carts or food trucks congregated in an established location</t>
  </si>
  <si>
    <t>Fast Casual Restaurant</t>
  </si>
  <si>
    <t>A sit-down restaurant with no (or very limited) wait staff or table service</t>
  </si>
  <si>
    <t>Fine Dining Restaurant</t>
  </si>
  <si>
    <t>A full-service eating establishment with a typical duration of stay of at least 1 hour</t>
  </si>
  <si>
    <t>Fast-Food Restaurant w/ D.T. No Indoor Seats</t>
  </si>
  <si>
    <t>Any fast-food restaurant that provides drive-through service only</t>
  </si>
  <si>
    <t xml:space="preserve">Coffee/Donut Shop w/o D.T. </t>
  </si>
  <si>
    <t>Any coffee and donut restaurant that does not have a drive-through window</t>
  </si>
  <si>
    <t>Any coffee and donut restaurant that has a drive-through window as well as a walk-in entrance area</t>
  </si>
  <si>
    <t>Coffee/Donut Shop w/ D.T. No Indoor Seats</t>
  </si>
  <si>
    <t>Any coffee and donut restaurant that has only drive-through window service</t>
  </si>
  <si>
    <t>Winery</t>
  </si>
  <si>
    <t>Designated area found in conjunction with a winery in which customers can try samples of a winery’s products</t>
  </si>
  <si>
    <t>Drinking Place</t>
  </si>
  <si>
    <t>Contains a bar, where alcoholic beverages and food are sold, and possibly some type of entertainment</t>
  </si>
  <si>
    <t>Tractor Supply Store</t>
  </si>
  <si>
    <t>A free-standing facility that specializes in the sale of agricultural and garden equipment</t>
  </si>
  <si>
    <t>Construction Equipment Rental Store</t>
  </si>
  <si>
    <t>A business that specializes in the rental of construction equipment tools and supplies</t>
  </si>
  <si>
    <t>Hardware/Paint Store</t>
  </si>
  <si>
    <t>A free-standing building that sells hardware and paint supplies</t>
  </si>
  <si>
    <t>Shopping Center (&gt;150k)</t>
  </si>
  <si>
    <t>1,000 SQ FT GLA</t>
  </si>
  <si>
    <t>Shopping Plaza (40k - 150k) (Supermarket)</t>
  </si>
  <si>
    <t>An integrated group of commercial establishments that is planned, developed, owned, and managed as a unit</t>
  </si>
  <si>
    <t>Shopping Plaza (40k - 150k) (No Supermarket)</t>
  </si>
  <si>
    <t>821a</t>
  </si>
  <si>
    <t>Strip Retail Plaza (&lt;40k)</t>
  </si>
  <si>
    <t>Integrated group of commercial establishments that is planned, developed, owned, and managed as a unit. Each study site in this land use has less than 40,000 square feet of gross leasable area (GLA)</t>
  </si>
  <si>
    <t>Factory Outlet Center</t>
  </si>
  <si>
    <t>A shopping center that primarily houses factory outlet stores, attracting customers from a wide geographic area, very often from a larger area than a regional shopping center</t>
  </si>
  <si>
    <t>Recreational Vehicle Sales</t>
  </si>
  <si>
    <t>Free-standing facility that specializes in the sales of new RVs</t>
  </si>
  <si>
    <t xml:space="preserve">Convienence Market </t>
  </si>
  <si>
    <t>A small retail business that sells grocery and other everyday items that a person may need or want as a matter of convenience</t>
  </si>
  <si>
    <t>Discount Club</t>
  </si>
  <si>
    <t>A discount store or warehouse where shoppers pay a membership fee in order to take advantage of discounted prices on a wide variety of items</t>
  </si>
  <si>
    <t>Sporting Goods Superstore</t>
  </si>
  <si>
    <t>Electronics Superstore</t>
  </si>
  <si>
    <t>A free-standing facility that specializes in the sale of electronic merchandise</t>
  </si>
  <si>
    <t>Pet Supply Superstore</t>
  </si>
  <si>
    <t>A free-standing facility that specializes in the sale of pets and pet supplies, food, and accessories</t>
  </si>
  <si>
    <t>Office Supply Superstore</t>
  </si>
  <si>
    <t>A free-standing facility that specializes in the sale of office equipment and supplies</t>
  </si>
  <si>
    <t>Discount Home Furnishing Superstore</t>
  </si>
  <si>
    <t>Free-standing facility that sells an extensive variety of home furnishings and accessories</t>
  </si>
  <si>
    <t>Apparel Store</t>
  </si>
  <si>
    <t>An individual store specializing in the sale of clothing</t>
  </si>
  <si>
    <t>Furniture Store</t>
  </si>
  <si>
    <t>Full-service retail facility that specializes in the sale of furniture and often carpeting</t>
  </si>
  <si>
    <t>Liquor Store (1)</t>
  </si>
  <si>
    <t>Specializes in the sale of prepackaged alcoholic beverages intended to be consumed off the store’s premises</t>
  </si>
  <si>
    <t>Wine Tasting Room</t>
  </si>
  <si>
    <t>Marijuana Dispensary</t>
  </si>
  <si>
    <t>Stand-alone facility where cannabis is sold to patients or retail consumers in a legal manner</t>
  </si>
  <si>
    <t xml:space="preserve">Collection Fee Per Dev-Unit
SA D
</t>
  </si>
  <si>
    <t>Non-Residential</t>
  </si>
  <si>
    <t>On or After 1/1/2025</t>
  </si>
  <si>
    <t>Service Area D</t>
  </si>
  <si>
    <t>&lt;&lt;this is for RIF assesments happening eff. Jam 2025</t>
  </si>
  <si>
    <t xml:space="preserve">Select Service Area: </t>
  </si>
  <si>
    <t>Worksheet Last Updated: 12/12/2023</t>
  </si>
  <si>
    <t>Veh-Mi Per Dev-Unit 
11th Edition</t>
  </si>
  <si>
    <t>Veh-Mi Per Dev-Unit 
10th Edition</t>
  </si>
  <si>
    <t>Platted after 2024, S A</t>
  </si>
  <si>
    <t>Platted after January 2025 S BCD</t>
  </si>
  <si>
    <t>Total Service Units Calculation</t>
  </si>
  <si>
    <t>Note: This is used to calculate impact fee from "Collection" tab</t>
  </si>
  <si>
    <t>Note: This is used to determine which LUVMET column to use. Either 10th or 11th edition from "Collection" tab</t>
  </si>
  <si>
    <t>Impact Fee Per Service Unit</t>
  </si>
  <si>
    <t>Trip Rate
10th Edition</t>
  </si>
  <si>
    <t>Trip Rate
11th Ediion</t>
  </si>
  <si>
    <r>
      <rPr>
        <u/>
        <sz val="11"/>
        <rFont val="Times New Roman"/>
        <family val="1"/>
      </rPr>
      <t>Key</t>
    </r>
    <r>
      <rPr>
        <sz val="11"/>
        <color rgb="FFFF0000"/>
        <rFont val="Times New Roman"/>
        <family val="1"/>
      </rPr>
      <t xml:space="preserve">
</t>
    </r>
    <r>
      <rPr>
        <sz val="11"/>
        <color theme="5"/>
        <rFont val="Times New Roman"/>
        <family val="1"/>
      </rPr>
      <t>orange font</t>
    </r>
    <r>
      <rPr>
        <sz val="11"/>
        <rFont val="Times New Roman"/>
        <family val="1"/>
      </rPr>
      <t xml:space="preserve"> = assumed alternative service unit from ordinance by 10th Edition trip rate </t>
    </r>
  </si>
  <si>
    <t>On or After 1/1/2024 - Before 1/1/2025</t>
  </si>
  <si>
    <t>Before 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</si>
</sst>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2" formatCode="_(&quot;$&quot;* #,##0_);_(&quot;$&quot;* \(#,##0\);_(&quot;$&quot;* &quot;-&quot;_);_(@_)"/>
    <numFmt numFmtId="44" formatCode="_(&quot;$&quot;* #,##0.00_);_(&quot;$&quot;* \(#,##0.00\);_(&quot;$&quot;* &quot;-&quot;??_);_(@_)"/>
    <numFmt numFmtId="164" formatCode="0##"/>
    <numFmt numFmtId="165" formatCode="_(&quot;$&quot;* #,##0_);_(&quot;$&quot;* \(#,##0\);_(&quot;$&quot;* &quot;-&quot;??_);_(@_)"/>
    <numFmt numFmtId="166" formatCode="_(&quot;$&quot;* #,##0.00_);_(&quot;$&quot;* \(#,##0.00\);_(&quot;$&quot;* &quot;-&quot;_);_(@_)"/>
  </numFmts>
  <fonts count="37" x14ac:knownFonts="1">
    <font>
      <sz val="11"/>
      <color theme="1"/>
      <name val="Calibri"/>
      <family val="2"/>
      <scheme val="minor"/>
    </font>
    <font>
      <sz val="10"/>
      <name val="Arial"/>
      <family val="2"/>
    </font>
    <font>
      <sz val="10"/>
      <name val="Times New Roman"/>
      <family val="1"/>
    </font>
    <font>
      <b/>
      <sz val="16"/>
      <name val="Times New Roman"/>
      <family val="1"/>
    </font>
    <font>
      <b/>
      <sz val="10"/>
      <name val="Times New Roman"/>
      <family val="1"/>
    </font>
    <font>
      <sz val="10"/>
      <name val="Arial"/>
      <family val="2"/>
    </font>
    <font>
      <b/>
      <sz val="18"/>
      <name val="Arial"/>
      <family val="2"/>
    </font>
    <font>
      <u/>
      <sz val="10"/>
      <color indexed="12"/>
      <name val="Arial"/>
      <family val="2"/>
    </font>
    <font>
      <b/>
      <sz val="12"/>
      <name val="Arial"/>
      <family val="2"/>
    </font>
    <font>
      <b/>
      <sz val="10"/>
      <name val="Arial"/>
      <family val="2"/>
    </font>
    <font>
      <i/>
      <sz val="7"/>
      <name val="Arial"/>
      <family val="2"/>
    </font>
    <font>
      <i/>
      <sz val="9"/>
      <color rgb="FFFF0000"/>
      <name val="Arial"/>
      <family val="2"/>
    </font>
    <font>
      <i/>
      <sz val="9"/>
      <name val="Arial"/>
      <family val="2"/>
    </font>
    <font>
      <b/>
      <u/>
      <sz val="10"/>
      <name val="Arial"/>
      <family val="2"/>
    </font>
    <font>
      <b/>
      <i/>
      <sz val="9"/>
      <color rgb="FFFF0000"/>
      <name val="Arial"/>
      <family val="2"/>
    </font>
    <font>
      <b/>
      <sz val="11"/>
      <name val="Arial"/>
      <family val="2"/>
    </font>
    <font>
      <sz val="9"/>
      <name val="Arial"/>
      <family val="2"/>
    </font>
    <font>
      <b/>
      <i/>
      <sz val="9"/>
      <name val="Arial"/>
      <family val="2"/>
    </font>
    <font>
      <b/>
      <i/>
      <sz val="10"/>
      <color rgb="FFFF0000"/>
      <name val="Arial"/>
      <family val="2"/>
    </font>
    <font>
      <sz val="8"/>
      <name val="Arial"/>
      <family val="2"/>
    </font>
    <font>
      <sz val="12"/>
      <name val="Arial"/>
      <family val="2"/>
    </font>
    <font>
      <b/>
      <sz val="9"/>
      <name val="Arial"/>
      <family val="2"/>
    </font>
    <font>
      <b/>
      <sz val="14"/>
      <name val="Arial"/>
      <family val="2"/>
    </font>
    <font>
      <b/>
      <i/>
      <sz val="12"/>
      <name val="Arial"/>
      <family val="2"/>
    </font>
    <font>
      <i/>
      <sz val="8"/>
      <color theme="0"/>
      <name val="Arial"/>
      <family val="2"/>
    </font>
    <font>
      <sz val="11"/>
      <color theme="1"/>
      <name val="Calibri"/>
      <family val="2"/>
      <scheme val="minor"/>
    </font>
    <font>
      <sz val="9"/>
      <color indexed="81"/>
      <name val="Tahoma"/>
      <family val="2"/>
    </font>
    <font>
      <b/>
      <sz val="9"/>
      <color indexed="81"/>
      <name val="Tahoma"/>
      <family val="2"/>
    </font>
    <font>
      <sz val="10"/>
      <color rgb="FFFF0000"/>
      <name val="Arial"/>
      <family val="2"/>
    </font>
    <font>
      <b/>
      <u/>
      <sz val="10"/>
      <color rgb="FFFF0000"/>
      <name val="Arial"/>
      <family val="2"/>
    </font>
    <font>
      <sz val="10"/>
      <color rgb="FFFF0000"/>
      <name val="Times New Roman"/>
      <family val="1"/>
    </font>
    <font>
      <sz val="11"/>
      <name val="Times New Roman"/>
      <family val="1"/>
    </font>
    <font>
      <sz val="11"/>
      <color rgb="FFFF0000"/>
      <name val="Times New Roman"/>
      <family val="1"/>
    </font>
    <font>
      <u/>
      <sz val="11"/>
      <name val="Times New Roman"/>
      <family val="1"/>
    </font>
    <font>
      <sz val="11"/>
      <color theme="5"/>
      <name val="Times New Roman"/>
      <family val="1"/>
    </font>
    <font>
      <sz val="10"/>
      <color theme="5"/>
      <name val="Times New Roman"/>
      <family val="1"/>
    </font>
    <font>
      <sz val="10"/>
      <color theme="1"/>
      <name val="Times New Roman"/>
      <family val="1"/>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3" tint="0.59999389629810485"/>
        <bgColor indexed="64"/>
      </patternFill>
    </fill>
    <fill>
      <patternFill patternType="solid">
        <fgColor theme="2"/>
        <bgColor indexed="64"/>
      </patternFill>
    </fill>
  </fills>
  <borders count="8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hair">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auto="1"/>
      </right>
      <top style="medium">
        <color auto="1"/>
      </top>
      <bottom style="dotted">
        <color auto="1"/>
      </bottom>
      <diagonal/>
    </border>
    <border>
      <left/>
      <right style="medium">
        <color auto="1"/>
      </right>
      <top style="dotted">
        <color auto="1"/>
      </top>
      <bottom style="dotted">
        <color auto="1"/>
      </bottom>
      <diagonal/>
    </border>
    <border>
      <left/>
      <right style="medium">
        <color auto="1"/>
      </right>
      <top style="dotted">
        <color auto="1"/>
      </top>
      <bottom style="medium">
        <color indexed="64"/>
      </bottom>
      <diagonal/>
    </border>
    <border>
      <left/>
      <right style="medium">
        <color indexed="64"/>
      </right>
      <top style="medium">
        <color indexed="64"/>
      </top>
      <bottom/>
      <diagonal/>
    </border>
    <border>
      <left/>
      <right style="medium">
        <color indexed="64"/>
      </right>
      <top style="dotted">
        <color indexed="64"/>
      </top>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diagonal/>
    </border>
    <border>
      <left style="medium">
        <color indexed="64"/>
      </left>
      <right style="thin">
        <color indexed="64"/>
      </right>
      <top style="hair">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16">
    <xf numFmtId="0" fontId="0" fillId="0" borderId="0"/>
    <xf numFmtId="0" fontId="1" fillId="0" borderId="0"/>
    <xf numFmtId="0" fontId="1" fillId="0" borderId="0"/>
    <xf numFmtId="0" fontId="1" fillId="0" borderId="0"/>
    <xf numFmtId="0" fontId="1" fillId="0" borderId="0"/>
    <xf numFmtId="0" fontId="1" fillId="0" borderId="0"/>
    <xf numFmtId="0" fontId="5" fillId="0" borderId="0"/>
    <xf numFmtId="0" fontId="7" fillId="0" borderId="0" applyNumberFormat="0" applyFill="0" applyBorder="0" applyAlignment="0" applyProtection="0">
      <alignment vertical="top"/>
      <protection locked="0"/>
    </xf>
    <xf numFmtId="44" fontId="1" fillId="0" borderId="0" applyFont="0" applyFill="0" applyBorder="0" applyAlignment="0" applyProtection="0"/>
    <xf numFmtId="9" fontId="1" fillId="0" borderId="0" applyFont="0" applyFill="0" applyBorder="0" applyAlignment="0" applyProtection="0"/>
    <xf numFmtId="0" fontId="25" fillId="0" borderId="0"/>
    <xf numFmtId="0" fontId="1" fillId="0" borderId="0"/>
    <xf numFmtId="0" fontId="25" fillId="0" borderId="0"/>
    <xf numFmtId="0" fontId="1" fillId="0" borderId="0"/>
    <xf numFmtId="0" fontId="1" fillId="0" borderId="0"/>
    <xf numFmtId="0" fontId="1" fillId="0" borderId="0"/>
  </cellStyleXfs>
  <cellXfs count="330">
    <xf numFmtId="0" fontId="0" fillId="0" borderId="0" xfId="0"/>
    <xf numFmtId="0" fontId="2" fillId="2" borderId="0" xfId="1" applyFont="1" applyFill="1"/>
    <xf numFmtId="49" fontId="2" fillId="2" borderId="0" xfId="1" applyNumberFormat="1" applyFont="1" applyFill="1" applyAlignment="1">
      <alignment horizontal="center"/>
    </xf>
    <xf numFmtId="0" fontId="2" fillId="2" borderId="0" xfId="1" applyFont="1" applyFill="1" applyAlignment="1">
      <alignment horizontal="center"/>
    </xf>
    <xf numFmtId="2" fontId="2" fillId="2" borderId="0" xfId="1" applyNumberFormat="1" applyFont="1" applyFill="1" applyAlignment="1">
      <alignment horizontal="center"/>
    </xf>
    <xf numFmtId="9" fontId="2" fillId="2" borderId="0" xfId="1" applyNumberFormat="1" applyFont="1" applyFill="1" applyAlignment="1">
      <alignment horizontal="center"/>
    </xf>
    <xf numFmtId="0" fontId="2" fillId="0" borderId="0" xfId="1" applyFont="1"/>
    <xf numFmtId="0" fontId="4" fillId="2" borderId="0" xfId="1" applyFont="1" applyFill="1" applyAlignment="1">
      <alignment horizontal="center" vertical="center"/>
    </xf>
    <xf numFmtId="49" fontId="4" fillId="2" borderId="2" xfId="1" applyNumberFormat="1" applyFont="1" applyFill="1" applyBorder="1" applyAlignment="1">
      <alignment horizontal="center" vertical="center" wrapText="1"/>
    </xf>
    <xf numFmtId="2" fontId="4" fillId="2" borderId="2" xfId="1" applyNumberFormat="1" applyFont="1" applyFill="1" applyBorder="1" applyAlignment="1">
      <alignment horizontal="center" vertical="center" wrapText="1"/>
    </xf>
    <xf numFmtId="9" fontId="4" fillId="2" borderId="2" xfId="1" applyNumberFormat="1" applyFont="1" applyFill="1" applyBorder="1" applyAlignment="1">
      <alignment horizontal="center" vertical="center" wrapText="1"/>
    </xf>
    <xf numFmtId="2" fontId="4" fillId="3" borderId="3" xfId="1" applyNumberFormat="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4" fillId="2" borderId="6" xfId="1" applyFont="1" applyFill="1" applyBorder="1" applyAlignment="1">
      <alignment horizontal="center" vertical="center" wrapText="1"/>
    </xf>
    <xf numFmtId="2" fontId="4" fillId="2" borderId="6" xfId="1" applyNumberFormat="1" applyFont="1" applyFill="1" applyBorder="1" applyAlignment="1">
      <alignment horizontal="center" vertical="center" wrapText="1"/>
    </xf>
    <xf numFmtId="9" fontId="4" fillId="2" borderId="6" xfId="1" applyNumberFormat="1" applyFont="1" applyFill="1" applyBorder="1" applyAlignment="1">
      <alignment horizontal="center" vertical="center" wrapText="1"/>
    </xf>
    <xf numFmtId="2" fontId="4" fillId="2" borderId="7" xfId="1" applyNumberFormat="1" applyFont="1" applyFill="1" applyBorder="1" applyAlignment="1">
      <alignment horizontal="center" vertical="center" wrapText="1"/>
    </xf>
    <xf numFmtId="2" fontId="4" fillId="2" borderId="8" xfId="1" applyNumberFormat="1" applyFont="1" applyFill="1" applyBorder="1" applyAlignment="1">
      <alignment horizontal="center" vertical="center" wrapText="1"/>
    </xf>
    <xf numFmtId="2" fontId="4" fillId="3" borderId="9" xfId="1" applyNumberFormat="1" applyFont="1" applyFill="1" applyBorder="1" applyAlignment="1">
      <alignment horizontal="center" vertical="center" wrapText="1"/>
    </xf>
    <xf numFmtId="0" fontId="4" fillId="2" borderId="11" xfId="2" applyFont="1" applyFill="1" applyBorder="1"/>
    <xf numFmtId="0" fontId="2" fillId="2" borderId="6" xfId="2" applyFont="1" applyFill="1" applyBorder="1"/>
    <xf numFmtId="49" fontId="2" fillId="2" borderId="6" xfId="3" applyNumberFormat="1" applyFont="1" applyFill="1" applyBorder="1" applyAlignment="1">
      <alignment horizontal="center"/>
    </xf>
    <xf numFmtId="0" fontId="2" fillId="2" borderId="6" xfId="1" applyFont="1" applyFill="1" applyBorder="1"/>
    <xf numFmtId="0" fontId="2" fillId="2" borderId="6" xfId="4" applyFont="1" applyFill="1" applyBorder="1" applyAlignment="1">
      <alignment horizontal="center"/>
    </xf>
    <xf numFmtId="2" fontId="2" fillId="2" borderId="6" xfId="4" applyNumberFormat="1" applyFont="1" applyFill="1" applyBorder="1" applyAlignment="1">
      <alignment horizontal="center"/>
    </xf>
    <xf numFmtId="9" fontId="2" fillId="2" borderId="6" xfId="1" applyNumberFormat="1" applyFont="1" applyFill="1" applyBorder="1" applyAlignment="1">
      <alignment horizontal="center"/>
    </xf>
    <xf numFmtId="2" fontId="2" fillId="2" borderId="6" xfId="1" applyNumberFormat="1" applyFont="1" applyFill="1" applyBorder="1" applyAlignment="1">
      <alignment horizontal="center"/>
    </xf>
    <xf numFmtId="2" fontId="2" fillId="2" borderId="7" xfId="1" applyNumberFormat="1" applyFont="1" applyFill="1" applyBorder="1" applyAlignment="1">
      <alignment horizontal="center"/>
    </xf>
    <xf numFmtId="0" fontId="2" fillId="3" borderId="12" xfId="1" applyFont="1" applyFill="1" applyBorder="1" applyAlignment="1">
      <alignment horizontal="center"/>
    </xf>
    <xf numFmtId="0" fontId="2" fillId="2" borderId="13" xfId="2" applyFont="1" applyFill="1" applyBorder="1"/>
    <xf numFmtId="0" fontId="2" fillId="2" borderId="14" xfId="2" applyFont="1" applyFill="1" applyBorder="1"/>
    <xf numFmtId="0" fontId="2" fillId="2" borderId="16" xfId="1" applyFont="1" applyFill="1" applyBorder="1"/>
    <xf numFmtId="0" fontId="2" fillId="2" borderId="16" xfId="4" applyFont="1" applyFill="1" applyBorder="1" applyAlignment="1">
      <alignment horizontal="center"/>
    </xf>
    <xf numFmtId="2" fontId="2" fillId="2" borderId="16" xfId="4" applyNumberFormat="1" applyFont="1" applyFill="1" applyBorder="1" applyAlignment="1">
      <alignment horizontal="center"/>
    </xf>
    <xf numFmtId="9" fontId="2" fillId="2" borderId="16" xfId="1" applyNumberFormat="1" applyFont="1" applyFill="1" applyBorder="1" applyAlignment="1">
      <alignment horizontal="center"/>
    </xf>
    <xf numFmtId="2" fontId="2" fillId="2" borderId="16" xfId="1" applyNumberFormat="1" applyFont="1" applyFill="1" applyBorder="1" applyAlignment="1">
      <alignment horizontal="center"/>
    </xf>
    <xf numFmtId="2" fontId="2" fillId="2" borderId="17" xfId="1" applyNumberFormat="1" applyFont="1" applyFill="1" applyBorder="1" applyAlignment="1">
      <alignment horizontal="center"/>
    </xf>
    <xf numFmtId="2" fontId="2" fillId="3" borderId="18" xfId="1" applyNumberFormat="1" applyFont="1" applyFill="1" applyBorder="1" applyAlignment="1">
      <alignment horizontal="center"/>
    </xf>
    <xf numFmtId="0" fontId="2" fillId="2" borderId="20" xfId="2" applyFont="1" applyFill="1" applyBorder="1"/>
    <xf numFmtId="0" fontId="2" fillId="2" borderId="22" xfId="4" applyFont="1" applyFill="1" applyBorder="1" applyAlignment="1">
      <alignment horizontal="center"/>
    </xf>
    <xf numFmtId="2" fontId="2" fillId="2" borderId="22" xfId="4" applyNumberFormat="1" applyFont="1" applyFill="1" applyBorder="1" applyAlignment="1">
      <alignment horizontal="center"/>
    </xf>
    <xf numFmtId="9" fontId="2" fillId="2" borderId="22" xfId="1" applyNumberFormat="1" applyFont="1" applyFill="1" applyBorder="1" applyAlignment="1">
      <alignment horizontal="center"/>
    </xf>
    <xf numFmtId="2" fontId="2" fillId="2" borderId="23" xfId="1" applyNumberFormat="1" applyFont="1" applyFill="1" applyBorder="1" applyAlignment="1">
      <alignment horizontal="center"/>
    </xf>
    <xf numFmtId="2" fontId="2" fillId="3" borderId="24" xfId="1" applyNumberFormat="1" applyFont="1" applyFill="1" applyBorder="1" applyAlignment="1">
      <alignment horizontal="center"/>
    </xf>
    <xf numFmtId="0" fontId="2" fillId="2" borderId="4" xfId="2" applyFont="1" applyFill="1" applyBorder="1"/>
    <xf numFmtId="0" fontId="2" fillId="2" borderId="5" xfId="2" applyFont="1" applyFill="1" applyBorder="1"/>
    <xf numFmtId="2" fontId="2" fillId="3" borderId="9" xfId="1" applyNumberFormat="1" applyFont="1" applyFill="1" applyBorder="1" applyAlignment="1">
      <alignment horizontal="center"/>
    </xf>
    <xf numFmtId="0" fontId="2" fillId="2" borderId="26" xfId="2" applyFont="1" applyFill="1" applyBorder="1"/>
    <xf numFmtId="0" fontId="2" fillId="2" borderId="27" xfId="2" applyFont="1" applyFill="1" applyBorder="1"/>
    <xf numFmtId="0" fontId="2" fillId="2" borderId="29" xfId="1" applyFont="1" applyFill="1" applyBorder="1"/>
    <xf numFmtId="0" fontId="2" fillId="2" borderId="29" xfId="4" applyFont="1" applyFill="1" applyBorder="1" applyAlignment="1">
      <alignment horizontal="center"/>
    </xf>
    <xf numFmtId="2" fontId="2" fillId="2" borderId="29" xfId="4" applyNumberFormat="1" applyFont="1" applyFill="1" applyBorder="1" applyAlignment="1">
      <alignment horizontal="center"/>
    </xf>
    <xf numFmtId="9" fontId="2" fillId="2" borderId="29" xfId="1" applyNumberFormat="1" applyFont="1" applyFill="1" applyBorder="1" applyAlignment="1">
      <alignment horizontal="center"/>
    </xf>
    <xf numFmtId="2" fontId="2" fillId="2" borderId="29" xfId="1" applyNumberFormat="1" applyFont="1" applyFill="1" applyBorder="1" applyAlignment="1">
      <alignment horizontal="center"/>
    </xf>
    <xf numFmtId="2" fontId="2" fillId="2" borderId="30" xfId="1" applyNumberFormat="1" applyFont="1" applyFill="1" applyBorder="1" applyAlignment="1">
      <alignment horizontal="center"/>
    </xf>
    <xf numFmtId="2" fontId="2" fillId="3" borderId="31" xfId="1" applyNumberFormat="1" applyFont="1" applyFill="1" applyBorder="1" applyAlignment="1">
      <alignment horizontal="center"/>
    </xf>
    <xf numFmtId="0" fontId="4" fillId="2" borderId="4" xfId="2" applyFont="1" applyFill="1" applyBorder="1"/>
    <xf numFmtId="0" fontId="2" fillId="2" borderId="32" xfId="2" applyFont="1" applyFill="1" applyBorder="1"/>
    <xf numFmtId="0" fontId="2" fillId="2" borderId="33" xfId="2" applyFont="1" applyFill="1" applyBorder="1"/>
    <xf numFmtId="0" fontId="2" fillId="2" borderId="35" xfId="1" applyFont="1" applyFill="1" applyBorder="1"/>
    <xf numFmtId="0" fontId="2" fillId="2" borderId="35" xfId="4" applyFont="1" applyFill="1" applyBorder="1" applyAlignment="1">
      <alignment horizontal="center"/>
    </xf>
    <xf numFmtId="2" fontId="2" fillId="2" borderId="35" xfId="4" applyNumberFormat="1" applyFont="1" applyFill="1" applyBorder="1" applyAlignment="1">
      <alignment horizontal="center"/>
    </xf>
    <xf numFmtId="9" fontId="2" fillId="2" borderId="35" xfId="1" applyNumberFormat="1" applyFont="1" applyFill="1" applyBorder="1" applyAlignment="1">
      <alignment horizontal="center"/>
    </xf>
    <xf numFmtId="2" fontId="2" fillId="2" borderId="35" xfId="1" applyNumberFormat="1" applyFont="1" applyFill="1" applyBorder="1" applyAlignment="1">
      <alignment horizontal="center"/>
    </xf>
    <xf numFmtId="2" fontId="2" fillId="3" borderId="36" xfId="1" applyNumberFormat="1" applyFont="1" applyFill="1" applyBorder="1" applyAlignment="1">
      <alignment horizontal="center"/>
    </xf>
    <xf numFmtId="0" fontId="4" fillId="2" borderId="37" xfId="2" applyFont="1" applyFill="1" applyBorder="1"/>
    <xf numFmtId="0" fontId="2" fillId="2" borderId="38" xfId="2" applyFont="1" applyFill="1" applyBorder="1"/>
    <xf numFmtId="0" fontId="2" fillId="2" borderId="40" xfId="1" applyFont="1" applyFill="1" applyBorder="1"/>
    <xf numFmtId="0" fontId="2" fillId="2" borderId="40" xfId="4" applyFont="1" applyFill="1" applyBorder="1" applyAlignment="1">
      <alignment horizontal="center"/>
    </xf>
    <xf numFmtId="2" fontId="2" fillId="2" borderId="40" xfId="4" applyNumberFormat="1" applyFont="1" applyFill="1" applyBorder="1" applyAlignment="1">
      <alignment horizontal="center"/>
    </xf>
    <xf numFmtId="9" fontId="2" fillId="2" borderId="40" xfId="1" applyNumberFormat="1" applyFont="1" applyFill="1" applyBorder="1" applyAlignment="1">
      <alignment horizontal="center"/>
    </xf>
    <xf numFmtId="2" fontId="2" fillId="2" borderId="40" xfId="1" applyNumberFormat="1" applyFont="1" applyFill="1" applyBorder="1" applyAlignment="1">
      <alignment horizontal="center"/>
    </xf>
    <xf numFmtId="2" fontId="2" fillId="2" borderId="41" xfId="1" applyNumberFormat="1" applyFont="1" applyFill="1" applyBorder="1" applyAlignment="1">
      <alignment horizontal="center"/>
    </xf>
    <xf numFmtId="2" fontId="2" fillId="3" borderId="42" xfId="1" applyNumberFormat="1" applyFont="1" applyFill="1" applyBorder="1" applyAlignment="1">
      <alignment horizontal="center"/>
    </xf>
    <xf numFmtId="0" fontId="4" fillId="2" borderId="27" xfId="2" applyFont="1" applyFill="1" applyBorder="1"/>
    <xf numFmtId="0" fontId="2" fillId="2" borderId="37" xfId="2" applyFont="1" applyFill="1" applyBorder="1"/>
    <xf numFmtId="0" fontId="4" fillId="2" borderId="38" xfId="2" applyFont="1" applyFill="1" applyBorder="1"/>
    <xf numFmtId="0" fontId="2" fillId="0" borderId="40" xfId="1" applyFont="1" applyBorder="1"/>
    <xf numFmtId="2" fontId="2" fillId="3" borderId="43" xfId="1" applyNumberFormat="1" applyFont="1" applyFill="1" applyBorder="1" applyAlignment="1">
      <alignment horizontal="center"/>
    </xf>
    <xf numFmtId="0" fontId="2" fillId="2" borderId="8" xfId="1" applyFont="1" applyFill="1" applyBorder="1"/>
    <xf numFmtId="2" fontId="2" fillId="3" borderId="12" xfId="1" applyNumberFormat="1" applyFont="1" applyFill="1" applyBorder="1" applyAlignment="1">
      <alignment horizontal="center"/>
    </xf>
    <xf numFmtId="2" fontId="2" fillId="2" borderId="8" xfId="4" applyNumberFormat="1" applyFont="1" applyFill="1" applyBorder="1" applyAlignment="1">
      <alignment horizontal="center"/>
    </xf>
    <xf numFmtId="9" fontId="2" fillId="2" borderId="8" xfId="1" applyNumberFormat="1" applyFont="1" applyFill="1" applyBorder="1" applyAlignment="1">
      <alignment horizontal="center"/>
    </xf>
    <xf numFmtId="2" fontId="2" fillId="2" borderId="8" xfId="1" applyNumberFormat="1" applyFont="1" applyFill="1" applyBorder="1" applyAlignment="1">
      <alignment horizontal="center"/>
    </xf>
    <xf numFmtId="0" fontId="2" fillId="0" borderId="16" xfId="1" applyFont="1" applyBorder="1"/>
    <xf numFmtId="2" fontId="2" fillId="2" borderId="44" xfId="1" applyNumberFormat="1" applyFont="1" applyFill="1" applyBorder="1" applyAlignment="1">
      <alignment horizontal="center"/>
    </xf>
    <xf numFmtId="0" fontId="5" fillId="2" borderId="45" xfId="6" applyFill="1" applyBorder="1"/>
    <xf numFmtId="0" fontId="5" fillId="2" borderId="46" xfId="6" applyFill="1" applyBorder="1"/>
    <xf numFmtId="0" fontId="5" fillId="4" borderId="47" xfId="6" applyFill="1" applyBorder="1"/>
    <xf numFmtId="0" fontId="6" fillId="2" borderId="48" xfId="6" applyFont="1" applyFill="1" applyBorder="1" applyAlignment="1">
      <alignment vertical="center"/>
    </xf>
    <xf numFmtId="0" fontId="5" fillId="2" borderId="0" xfId="6" applyFill="1"/>
    <xf numFmtId="0" fontId="6" fillId="2" borderId="48" xfId="6" applyFont="1" applyFill="1" applyBorder="1" applyAlignment="1">
      <alignment horizontal="right" vertical="center"/>
    </xf>
    <xf numFmtId="0" fontId="5" fillId="4" borderId="49" xfId="6" applyFill="1" applyBorder="1" applyAlignment="1">
      <alignment vertical="center"/>
    </xf>
    <xf numFmtId="0" fontId="6" fillId="2" borderId="0" xfId="6" applyFont="1" applyFill="1" applyAlignment="1">
      <alignment horizontal="right" vertical="center"/>
    </xf>
    <xf numFmtId="0" fontId="7" fillId="2" borderId="0" xfId="7" applyFill="1" applyBorder="1" applyAlignment="1" applyProtection="1">
      <alignment horizontal="right" vertical="center"/>
      <protection locked="0"/>
    </xf>
    <xf numFmtId="0" fontId="5" fillId="4" borderId="48" xfId="6" applyFill="1" applyBorder="1" applyAlignment="1">
      <alignment vertical="center"/>
    </xf>
    <xf numFmtId="0" fontId="5" fillId="4" borderId="0" xfId="6" applyFill="1" applyAlignment="1">
      <alignment vertical="center"/>
    </xf>
    <xf numFmtId="0" fontId="8" fillId="4" borderId="0" xfId="6" applyFont="1" applyFill="1" applyAlignment="1">
      <alignment horizontal="right" vertical="center"/>
    </xf>
    <xf numFmtId="0" fontId="5" fillId="4" borderId="0" xfId="6" applyFill="1" applyAlignment="1">
      <alignment horizontal="left" vertical="center"/>
    </xf>
    <xf numFmtId="0" fontId="10" fillId="4" borderId="0" xfId="6" applyFont="1" applyFill="1" applyAlignment="1">
      <alignment horizontal="right"/>
    </xf>
    <xf numFmtId="0" fontId="10" fillId="4" borderId="0" xfId="6" applyFont="1" applyFill="1" applyAlignment="1">
      <alignment horizontal="right" vertical="center"/>
    </xf>
    <xf numFmtId="0" fontId="9" fillId="4" borderId="0" xfId="6" applyFont="1" applyFill="1" applyAlignment="1">
      <alignment horizontal="right" vertical="center"/>
    </xf>
    <xf numFmtId="0" fontId="9" fillId="4" borderId="55" xfId="6" applyFont="1" applyFill="1" applyBorder="1" applyAlignment="1">
      <alignment horizontal="center" vertical="center" wrapText="1"/>
    </xf>
    <xf numFmtId="0" fontId="9" fillId="4" borderId="56" xfId="6" applyFont="1" applyFill="1" applyBorder="1" applyAlignment="1">
      <alignment horizontal="center" vertical="center" wrapText="1"/>
    </xf>
    <xf numFmtId="0" fontId="9" fillId="4" borderId="0" xfId="6" applyFont="1" applyFill="1" applyAlignment="1">
      <alignment vertical="center"/>
    </xf>
    <xf numFmtId="0" fontId="9" fillId="4" borderId="0" xfId="6" applyFont="1" applyFill="1" applyAlignment="1">
      <alignment horizontal="left" vertical="center"/>
    </xf>
    <xf numFmtId="0" fontId="9" fillId="4" borderId="0" xfId="6" applyFont="1" applyFill="1" applyAlignment="1">
      <alignment horizontal="center" vertical="center" wrapText="1"/>
    </xf>
    <xf numFmtId="0" fontId="14" fillId="4" borderId="0" xfId="6" applyFont="1" applyFill="1" applyAlignment="1">
      <alignment horizontal="left" vertical="top" wrapText="1"/>
    </xf>
    <xf numFmtId="0" fontId="15" fillId="4" borderId="56" xfId="6" applyFont="1" applyFill="1" applyBorder="1" applyAlignment="1">
      <alignment horizontal="center" vertical="center" wrapText="1"/>
    </xf>
    <xf numFmtId="44" fontId="18" fillId="4" borderId="0" xfId="6" applyNumberFormat="1" applyFont="1" applyFill="1" applyAlignment="1">
      <alignment horizontal="right" vertical="center"/>
    </xf>
    <xf numFmtId="0" fontId="19" fillId="4" borderId="0" xfId="6" applyFont="1" applyFill="1" applyAlignment="1">
      <alignment vertical="top" wrapText="1"/>
    </xf>
    <xf numFmtId="0" fontId="20" fillId="4" borderId="0" xfId="6" applyFont="1" applyFill="1" applyAlignment="1">
      <alignment vertical="center"/>
    </xf>
    <xf numFmtId="0" fontId="15" fillId="4" borderId="0" xfId="6" applyFont="1" applyFill="1" applyAlignment="1">
      <alignment horizontal="right" vertical="center"/>
    </xf>
    <xf numFmtId="44" fontId="15" fillId="4" borderId="0" xfId="6" applyNumberFormat="1" applyFont="1" applyFill="1" applyAlignment="1">
      <alignment vertical="center"/>
    </xf>
    <xf numFmtId="0" fontId="5" fillId="4" borderId="48" xfId="6" applyFill="1" applyBorder="1"/>
    <xf numFmtId="0" fontId="21" fillId="4" borderId="0" xfId="6" applyFont="1" applyFill="1" applyAlignment="1">
      <alignment vertical="center" wrapText="1"/>
    </xf>
    <xf numFmtId="0" fontId="5" fillId="4" borderId="49" xfId="6" applyFill="1" applyBorder="1"/>
    <xf numFmtId="0" fontId="5" fillId="2" borderId="48" xfId="6" applyFill="1" applyBorder="1"/>
    <xf numFmtId="0" fontId="5" fillId="2" borderId="49" xfId="6" applyFill="1" applyBorder="1"/>
    <xf numFmtId="44" fontId="15" fillId="4" borderId="52" xfId="6" applyNumberFormat="1" applyFont="1" applyFill="1" applyBorder="1" applyAlignment="1">
      <alignment vertical="center"/>
    </xf>
    <xf numFmtId="0" fontId="5" fillId="2" borderId="60" xfId="6" applyFill="1" applyBorder="1"/>
    <xf numFmtId="0" fontId="5" fillId="2" borderId="61" xfId="6" applyFill="1" applyBorder="1"/>
    <xf numFmtId="0" fontId="1" fillId="2" borderId="61" xfId="6" applyFont="1" applyFill="1" applyBorder="1"/>
    <xf numFmtId="0" fontId="5" fillId="2" borderId="62" xfId="6" applyFill="1" applyBorder="1"/>
    <xf numFmtId="2" fontId="2" fillId="2" borderId="16" xfId="3" applyNumberFormat="1" applyFont="1" applyFill="1" applyBorder="1" applyAlignment="1">
      <alignment horizontal="center"/>
    </xf>
    <xf numFmtId="2" fontId="2" fillId="2" borderId="29" xfId="3" applyNumberFormat="1" applyFont="1" applyFill="1" applyBorder="1" applyAlignment="1">
      <alignment horizontal="center"/>
    </xf>
    <xf numFmtId="1" fontId="2" fillId="2" borderId="29" xfId="3" applyNumberFormat="1" applyFont="1" applyFill="1" applyBorder="1" applyAlignment="1">
      <alignment horizontal="center"/>
    </xf>
    <xf numFmtId="2" fontId="2" fillId="2" borderId="6" xfId="3" applyNumberFormat="1" applyFont="1" applyFill="1" applyBorder="1" applyAlignment="1">
      <alignment horizontal="center"/>
    </xf>
    <xf numFmtId="1" fontId="2" fillId="2" borderId="35" xfId="3" applyNumberFormat="1" applyFont="1" applyFill="1" applyBorder="1" applyAlignment="1">
      <alignment horizontal="center"/>
    </xf>
    <xf numFmtId="2" fontId="2" fillId="2" borderId="35" xfId="3" applyNumberFormat="1" applyFont="1" applyFill="1" applyBorder="1" applyAlignment="1">
      <alignment horizontal="center"/>
    </xf>
    <xf numFmtId="2" fontId="2" fillId="2" borderId="40" xfId="3" applyNumberFormat="1" applyFont="1" applyFill="1" applyBorder="1" applyAlignment="1">
      <alignment horizontal="center"/>
    </xf>
    <xf numFmtId="0" fontId="2" fillId="2" borderId="19" xfId="2" applyFont="1" applyFill="1" applyBorder="1"/>
    <xf numFmtId="0" fontId="2" fillId="2" borderId="7" xfId="1" applyFont="1" applyFill="1" applyBorder="1" applyAlignment="1">
      <alignment horizontal="center"/>
    </xf>
    <xf numFmtId="2" fontId="2" fillId="2" borderId="63" xfId="1" applyNumberFormat="1" applyFont="1" applyFill="1" applyBorder="1" applyAlignment="1">
      <alignment horizontal="center"/>
    </xf>
    <xf numFmtId="2" fontId="2" fillId="2" borderId="64" xfId="1" applyNumberFormat="1" applyFont="1" applyFill="1" applyBorder="1" applyAlignment="1">
      <alignment horizontal="center"/>
    </xf>
    <xf numFmtId="2" fontId="4" fillId="3" borderId="66" xfId="1" applyNumberFormat="1" applyFont="1" applyFill="1" applyBorder="1" applyAlignment="1">
      <alignment horizontal="center" vertical="center" wrapText="1"/>
    </xf>
    <xf numFmtId="44" fontId="4" fillId="3" borderId="65" xfId="1" applyNumberFormat="1" applyFont="1" applyFill="1" applyBorder="1" applyAlignment="1">
      <alignment horizontal="center" vertical="center"/>
    </xf>
    <xf numFmtId="42" fontId="2" fillId="0" borderId="68" xfId="1" applyNumberFormat="1" applyFont="1" applyBorder="1" applyAlignment="1">
      <alignment horizontal="center"/>
    </xf>
    <xf numFmtId="42" fontId="2" fillId="0" borderId="69" xfId="1" applyNumberFormat="1" applyFont="1" applyBorder="1" applyAlignment="1">
      <alignment horizontal="center"/>
    </xf>
    <xf numFmtId="42" fontId="2" fillId="0" borderId="70" xfId="1" applyNumberFormat="1" applyFont="1" applyBorder="1" applyAlignment="1">
      <alignment horizontal="center"/>
    </xf>
    <xf numFmtId="42" fontId="2" fillId="0" borderId="71" xfId="1" applyNumberFormat="1" applyFont="1" applyBorder="1" applyAlignment="1">
      <alignment horizontal="center"/>
    </xf>
    <xf numFmtId="42" fontId="2" fillId="2" borderId="69" xfId="1" applyNumberFormat="1" applyFont="1" applyFill="1" applyBorder="1" applyAlignment="1">
      <alignment horizontal="center"/>
    </xf>
    <xf numFmtId="42" fontId="2" fillId="2" borderId="68" xfId="1" applyNumberFormat="1" applyFont="1" applyFill="1" applyBorder="1" applyAlignment="1">
      <alignment horizontal="center"/>
    </xf>
    <xf numFmtId="42" fontId="5" fillId="4" borderId="0" xfId="6" applyNumberFormat="1" applyFill="1" applyAlignment="1">
      <alignment horizontal="center" vertical="center"/>
    </xf>
    <xf numFmtId="42" fontId="5" fillId="4" borderId="5" xfId="6" applyNumberFormat="1" applyFill="1" applyBorder="1" applyAlignment="1">
      <alignment horizontal="center" vertical="center"/>
    </xf>
    <xf numFmtId="42" fontId="8" fillId="4" borderId="52" xfId="6" applyNumberFormat="1" applyFont="1" applyFill="1" applyBorder="1" applyAlignment="1">
      <alignment vertical="center"/>
    </xf>
    <xf numFmtId="0" fontId="11" fillId="4" borderId="0" xfId="6" applyFont="1" applyFill="1" applyAlignment="1">
      <alignment vertical="center"/>
    </xf>
    <xf numFmtId="1" fontId="2" fillId="2" borderId="0" xfId="1" applyNumberFormat="1" applyFont="1" applyFill="1"/>
    <xf numFmtId="0" fontId="5" fillId="4" borderId="0" xfId="6" applyFill="1" applyAlignment="1">
      <alignment horizontal="center" vertical="center"/>
    </xf>
    <xf numFmtId="0" fontId="5" fillId="4" borderId="5" xfId="6" applyFill="1" applyBorder="1" applyAlignment="1">
      <alignment horizontal="center" vertical="center"/>
    </xf>
    <xf numFmtId="39" fontId="5" fillId="4" borderId="0" xfId="6" applyNumberFormat="1" applyFill="1" applyAlignment="1">
      <alignment horizontal="center" vertical="center" wrapText="1"/>
    </xf>
    <xf numFmtId="42" fontId="5" fillId="4" borderId="56" xfId="6" applyNumberFormat="1" applyFill="1" applyBorder="1" applyAlignment="1">
      <alignment horizontal="center" vertical="center"/>
    </xf>
    <xf numFmtId="42" fontId="9" fillId="4" borderId="0" xfId="6" applyNumberFormat="1" applyFont="1" applyFill="1" applyAlignment="1">
      <alignment horizontal="right" vertical="center"/>
    </xf>
    <xf numFmtId="39" fontId="8" fillId="4" borderId="0" xfId="6" applyNumberFormat="1" applyFont="1" applyFill="1" applyAlignment="1">
      <alignment horizontal="center" vertical="center"/>
    </xf>
    <xf numFmtId="0" fontId="12" fillId="3" borderId="65" xfId="6" applyFont="1" applyFill="1" applyBorder="1" applyAlignment="1">
      <alignment horizontal="center" vertical="center"/>
    </xf>
    <xf numFmtId="0" fontId="4" fillId="2" borderId="2" xfId="1" applyFont="1" applyFill="1" applyBorder="1" applyAlignment="1">
      <alignment horizontal="center" vertical="center" wrapText="1"/>
    </xf>
    <xf numFmtId="0" fontId="0" fillId="6" borderId="0" xfId="0" applyFill="1"/>
    <xf numFmtId="0" fontId="4" fillId="2" borderId="0" xfId="1" applyFont="1" applyFill="1" applyAlignment="1">
      <alignment horizontal="center" vertical="center" wrapText="1"/>
    </xf>
    <xf numFmtId="9" fontId="2" fillId="0" borderId="6" xfId="1" applyNumberFormat="1" applyFont="1" applyBorder="1" applyAlignment="1">
      <alignment horizontal="center"/>
    </xf>
    <xf numFmtId="0" fontId="2" fillId="0" borderId="6" xfId="1" applyFont="1" applyBorder="1" applyAlignment="1">
      <alignment horizontal="center"/>
    </xf>
    <xf numFmtId="2" fontId="2" fillId="0" borderId="6" xfId="1" applyNumberFormat="1" applyFont="1" applyBorder="1" applyAlignment="1">
      <alignment horizontal="center"/>
    </xf>
    <xf numFmtId="164" fontId="2" fillId="0" borderId="16" xfId="11" quotePrefix="1" applyNumberFormat="1" applyFont="1" applyBorder="1" applyAlignment="1">
      <alignment horizontal="center" vertical="center"/>
    </xf>
    <xf numFmtId="9" fontId="2" fillId="0" borderId="16" xfId="1" applyNumberFormat="1" applyFont="1" applyBorder="1" applyAlignment="1">
      <alignment horizontal="center"/>
    </xf>
    <xf numFmtId="0" fontId="2" fillId="0" borderId="16" xfId="1" applyFont="1" applyBorder="1" applyAlignment="1">
      <alignment horizontal="center"/>
    </xf>
    <xf numFmtId="2" fontId="2" fillId="0" borderId="16" xfId="1" applyNumberFormat="1" applyFont="1" applyBorder="1" applyAlignment="1">
      <alignment horizontal="center"/>
    </xf>
    <xf numFmtId="9" fontId="2" fillId="0" borderId="29" xfId="1" applyNumberFormat="1" applyFont="1" applyBorder="1" applyAlignment="1">
      <alignment horizontal="center"/>
    </xf>
    <xf numFmtId="0" fontId="2" fillId="0" borderId="29" xfId="1" applyFont="1" applyBorder="1" applyAlignment="1">
      <alignment horizontal="center"/>
    </xf>
    <xf numFmtId="2" fontId="2" fillId="0" borderId="29" xfId="1" applyNumberFormat="1" applyFont="1" applyBorder="1" applyAlignment="1">
      <alignment horizontal="center"/>
    </xf>
    <xf numFmtId="0" fontId="2" fillId="2" borderId="29" xfId="1" applyFont="1" applyFill="1" applyBorder="1" applyAlignment="1">
      <alignment wrapText="1"/>
    </xf>
    <xf numFmtId="1" fontId="2" fillId="2" borderId="6" xfId="3" applyNumberFormat="1" applyFont="1" applyFill="1" applyBorder="1" applyAlignment="1">
      <alignment horizontal="center"/>
    </xf>
    <xf numFmtId="0" fontId="2" fillId="2" borderId="6" xfId="1" applyFont="1" applyFill="1" applyBorder="1" applyAlignment="1">
      <alignment wrapText="1"/>
    </xf>
    <xf numFmtId="0" fontId="2" fillId="2" borderId="35" xfId="1" applyFont="1" applyFill="1" applyBorder="1" applyAlignment="1">
      <alignment wrapText="1"/>
    </xf>
    <xf numFmtId="9" fontId="2" fillId="0" borderId="35" xfId="1" applyNumberFormat="1" applyFont="1" applyBorder="1" applyAlignment="1">
      <alignment horizontal="center"/>
    </xf>
    <xf numFmtId="0" fontId="2" fillId="0" borderId="35" xfId="1" applyFont="1" applyBorder="1" applyAlignment="1">
      <alignment horizontal="center"/>
    </xf>
    <xf numFmtId="0" fontId="2" fillId="2" borderId="10" xfId="2" applyFont="1" applyFill="1" applyBorder="1"/>
    <xf numFmtId="0" fontId="2" fillId="2" borderId="0" xfId="2" applyFont="1" applyFill="1"/>
    <xf numFmtId="2" fontId="2" fillId="0" borderId="35" xfId="1" applyNumberFormat="1" applyFont="1" applyBorder="1" applyAlignment="1">
      <alignment horizontal="center"/>
    </xf>
    <xf numFmtId="1" fontId="2" fillId="2" borderId="16" xfId="3" applyNumberFormat="1" applyFont="1" applyFill="1" applyBorder="1" applyAlignment="1">
      <alignment horizontal="center"/>
    </xf>
    <xf numFmtId="0" fontId="2" fillId="2" borderId="16" xfId="1" applyFont="1" applyFill="1" applyBorder="1" applyAlignment="1">
      <alignment wrapText="1"/>
    </xf>
    <xf numFmtId="1" fontId="2" fillId="2" borderId="22" xfId="3" applyNumberFormat="1" applyFont="1" applyFill="1" applyBorder="1" applyAlignment="1">
      <alignment horizontal="center"/>
    </xf>
    <xf numFmtId="0" fontId="2" fillId="2" borderId="22" xfId="1" applyFont="1" applyFill="1" applyBorder="1" applyAlignment="1">
      <alignment wrapText="1"/>
    </xf>
    <xf numFmtId="9" fontId="2" fillId="0" borderId="22" xfId="1" applyNumberFormat="1" applyFont="1" applyBorder="1" applyAlignment="1">
      <alignment horizontal="center"/>
    </xf>
    <xf numFmtId="0" fontId="2" fillId="0" borderId="22" xfId="1" applyFont="1" applyBorder="1" applyAlignment="1">
      <alignment horizontal="center"/>
    </xf>
    <xf numFmtId="2" fontId="2" fillId="0" borderId="22" xfId="1" applyNumberFormat="1" applyFont="1" applyBorder="1" applyAlignment="1">
      <alignment horizontal="center"/>
    </xf>
    <xf numFmtId="1" fontId="2" fillId="2" borderId="8" xfId="3" applyNumberFormat="1" applyFont="1" applyFill="1" applyBorder="1" applyAlignment="1">
      <alignment horizontal="center"/>
    </xf>
    <xf numFmtId="0" fontId="2" fillId="2" borderId="8" xfId="4" applyFont="1" applyFill="1" applyBorder="1" applyAlignment="1">
      <alignment horizontal="center"/>
    </xf>
    <xf numFmtId="9" fontId="2" fillId="0" borderId="8" xfId="1" applyNumberFormat="1" applyFont="1" applyBorder="1" applyAlignment="1">
      <alignment horizontal="center"/>
    </xf>
    <xf numFmtId="0" fontId="2" fillId="0" borderId="8" xfId="1" applyFont="1" applyBorder="1" applyAlignment="1">
      <alignment horizontal="center"/>
    </xf>
    <xf numFmtId="2" fontId="2" fillId="0" borderId="8" xfId="1" applyNumberFormat="1" applyFont="1" applyBorder="1" applyAlignment="1">
      <alignment horizontal="center"/>
    </xf>
    <xf numFmtId="0" fontId="2" fillId="2" borderId="8" xfId="1" applyFont="1" applyFill="1" applyBorder="1" applyAlignment="1">
      <alignment wrapText="1"/>
    </xf>
    <xf numFmtId="9" fontId="2" fillId="0" borderId="40" xfId="1" applyNumberFormat="1" applyFont="1" applyBorder="1" applyAlignment="1">
      <alignment horizontal="center"/>
    </xf>
    <xf numFmtId="0" fontId="2" fillId="0" borderId="40" xfId="1" applyFont="1" applyBorder="1" applyAlignment="1">
      <alignment horizontal="center"/>
    </xf>
    <xf numFmtId="2" fontId="2" fillId="0" borderId="40" xfId="1" applyNumberFormat="1" applyFont="1" applyBorder="1" applyAlignment="1">
      <alignment horizontal="center"/>
    </xf>
    <xf numFmtId="0" fontId="2" fillId="0" borderId="26" xfId="1" applyFont="1" applyBorder="1"/>
    <xf numFmtId="0" fontId="2" fillId="0" borderId="32" xfId="1" applyFont="1" applyBorder="1"/>
    <xf numFmtId="0" fontId="2" fillId="0" borderId="4" xfId="1" applyFont="1" applyBorder="1"/>
    <xf numFmtId="0" fontId="4" fillId="2" borderId="5" xfId="2" applyFont="1" applyFill="1" applyBorder="1"/>
    <xf numFmtId="0" fontId="2" fillId="0" borderId="6" xfId="1" applyFont="1" applyBorder="1"/>
    <xf numFmtId="9" fontId="2" fillId="2" borderId="29" xfId="9" applyFont="1" applyFill="1" applyBorder="1" applyAlignment="1">
      <alignment horizontal="center"/>
    </xf>
    <xf numFmtId="0" fontId="25" fillId="0" borderId="0" xfId="12"/>
    <xf numFmtId="0" fontId="4" fillId="0" borderId="5" xfId="1" applyFont="1" applyBorder="1" applyAlignment="1">
      <alignment horizontal="center" vertical="center" wrapText="1"/>
    </xf>
    <xf numFmtId="0" fontId="2" fillId="0" borderId="6" xfId="2" applyFont="1" applyBorder="1"/>
    <xf numFmtId="0" fontId="2" fillId="0" borderId="15" xfId="2" applyFont="1" applyBorder="1"/>
    <xf numFmtId="0" fontId="2" fillId="0" borderId="28" xfId="2" applyFont="1" applyBorder="1"/>
    <xf numFmtId="0" fontId="2" fillId="0" borderId="75" xfId="2" applyFont="1" applyBorder="1"/>
    <xf numFmtId="0" fontId="2" fillId="0" borderId="25" xfId="2" applyFont="1" applyBorder="1"/>
    <xf numFmtId="0" fontId="2" fillId="0" borderId="34" xfId="2" applyFont="1" applyBorder="1"/>
    <xf numFmtId="0" fontId="2" fillId="0" borderId="21" xfId="2" applyFont="1" applyBorder="1"/>
    <xf numFmtId="0" fontId="2" fillId="0" borderId="39" xfId="2" applyFont="1" applyBorder="1"/>
    <xf numFmtId="0" fontId="25" fillId="2" borderId="0" xfId="12" applyFill="1"/>
    <xf numFmtId="0" fontId="0" fillId="2" borderId="0" xfId="0" applyFill="1"/>
    <xf numFmtId="0" fontId="1" fillId="2" borderId="0" xfId="6" applyFont="1" applyFill="1"/>
    <xf numFmtId="0" fontId="1" fillId="2" borderId="0" xfId="6" applyFont="1" applyFill="1" applyAlignment="1">
      <alignment textRotation="90"/>
    </xf>
    <xf numFmtId="0" fontId="1" fillId="2" borderId="0" xfId="6" applyFont="1" applyFill="1" applyAlignment="1">
      <alignment vertical="center"/>
    </xf>
    <xf numFmtId="0" fontId="5" fillId="2" borderId="0" xfId="6" applyFill="1" applyAlignment="1">
      <alignment vertical="center"/>
    </xf>
    <xf numFmtId="0" fontId="5" fillId="2" borderId="0" xfId="6" applyFill="1" applyAlignment="1">
      <alignment horizontal="center" vertical="center"/>
    </xf>
    <xf numFmtId="0" fontId="9" fillId="2" borderId="0" xfId="6" applyFont="1" applyFill="1" applyAlignment="1">
      <alignment horizontal="right" vertical="center"/>
    </xf>
    <xf numFmtId="0" fontId="3" fillId="2" borderId="0" xfId="1" applyFont="1" applyFill="1" applyAlignment="1">
      <alignment horizontal="center"/>
    </xf>
    <xf numFmtId="0" fontId="4" fillId="2" borderId="1" xfId="1" applyFont="1" applyFill="1" applyBorder="1" applyAlignment="1">
      <alignment horizontal="center" vertical="center" wrapText="1"/>
    </xf>
    <xf numFmtId="42" fontId="2" fillId="0" borderId="76" xfId="1" applyNumberFormat="1" applyFont="1" applyBorder="1" applyAlignment="1">
      <alignment horizontal="center"/>
    </xf>
    <xf numFmtId="42" fontId="2" fillId="0" borderId="77" xfId="1" applyNumberFormat="1" applyFont="1" applyBorder="1" applyAlignment="1">
      <alignment horizontal="center"/>
    </xf>
    <xf numFmtId="42" fontId="2" fillId="2" borderId="77" xfId="1" applyNumberFormat="1" applyFont="1" applyFill="1" applyBorder="1" applyAlignment="1">
      <alignment horizontal="center"/>
    </xf>
    <xf numFmtId="42" fontId="2" fillId="2" borderId="78" xfId="1" applyNumberFormat="1" applyFont="1" applyFill="1" applyBorder="1" applyAlignment="1">
      <alignment horizontal="center"/>
    </xf>
    <xf numFmtId="42" fontId="2" fillId="2" borderId="76" xfId="1" applyNumberFormat="1" applyFont="1" applyFill="1" applyBorder="1" applyAlignment="1">
      <alignment horizontal="center"/>
    </xf>
    <xf numFmtId="42" fontId="2" fillId="0" borderId="78" xfId="1" applyNumberFormat="1" applyFont="1" applyBorder="1" applyAlignment="1">
      <alignment horizontal="center"/>
    </xf>
    <xf numFmtId="165" fontId="2" fillId="0" borderId="78" xfId="1" applyNumberFormat="1" applyFont="1" applyBorder="1" applyAlignment="1">
      <alignment horizontal="center"/>
    </xf>
    <xf numFmtId="165" fontId="2" fillId="0" borderId="76" xfId="1" applyNumberFormat="1" applyFont="1" applyBorder="1"/>
    <xf numFmtId="165" fontId="2" fillId="0" borderId="77" xfId="1" applyNumberFormat="1" applyFont="1" applyBorder="1"/>
    <xf numFmtId="165" fontId="2" fillId="0" borderId="78" xfId="1" applyNumberFormat="1" applyFont="1" applyBorder="1"/>
    <xf numFmtId="2" fontId="4" fillId="3" borderId="79" xfId="1" applyNumberFormat="1" applyFont="1" applyFill="1" applyBorder="1" applyAlignment="1">
      <alignment horizontal="center" vertical="center" wrapText="1"/>
    </xf>
    <xf numFmtId="44" fontId="4" fillId="3" borderId="74" xfId="1" applyNumberFormat="1" applyFont="1" applyFill="1" applyBorder="1" applyAlignment="1">
      <alignment horizontal="center" vertical="center"/>
    </xf>
    <xf numFmtId="42" fontId="2" fillId="0" borderId="80" xfId="1" applyNumberFormat="1" applyFont="1" applyBorder="1" applyAlignment="1">
      <alignment horizontal="center"/>
    </xf>
    <xf numFmtId="42" fontId="2" fillId="2" borderId="70" xfId="1" applyNumberFormat="1" applyFont="1" applyFill="1" applyBorder="1" applyAlignment="1">
      <alignment horizontal="center"/>
    </xf>
    <xf numFmtId="165" fontId="2" fillId="0" borderId="70" xfId="1" applyNumberFormat="1" applyFont="1" applyBorder="1"/>
    <xf numFmtId="165" fontId="2" fillId="0" borderId="68" xfId="1" applyNumberFormat="1" applyFont="1" applyBorder="1"/>
    <xf numFmtId="165" fontId="2" fillId="0" borderId="69" xfId="1" applyNumberFormat="1" applyFont="1" applyBorder="1"/>
    <xf numFmtId="6" fontId="2" fillId="2" borderId="0" xfId="1" applyNumberFormat="1" applyFont="1" applyFill="1"/>
    <xf numFmtId="44" fontId="4" fillId="2" borderId="0" xfId="1" applyNumberFormat="1" applyFont="1" applyFill="1" applyAlignment="1">
      <alignment horizontal="center" vertical="center"/>
    </xf>
    <xf numFmtId="0" fontId="4" fillId="2" borderId="0" xfId="13" applyFont="1" applyFill="1" applyAlignment="1">
      <alignment horizontal="left" vertical="center"/>
    </xf>
    <xf numFmtId="0" fontId="5" fillId="7" borderId="0" xfId="6" applyFill="1"/>
    <xf numFmtId="0" fontId="22" fillId="7" borderId="0" xfId="6" applyFont="1" applyFill="1" applyAlignment="1">
      <alignment horizontal="right" vertical="center"/>
    </xf>
    <xf numFmtId="0" fontId="8" fillId="7" borderId="0" xfId="6" applyFont="1" applyFill="1" applyAlignment="1">
      <alignment vertical="center"/>
    </xf>
    <xf numFmtId="0" fontId="5" fillId="7" borderId="0" xfId="6" applyFill="1" applyAlignment="1">
      <alignment vertical="center"/>
    </xf>
    <xf numFmtId="0" fontId="13" fillId="7" borderId="0" xfId="6" applyFont="1" applyFill="1" applyAlignment="1">
      <alignment vertical="center"/>
    </xf>
    <xf numFmtId="0" fontId="13" fillId="7" borderId="56" xfId="6" applyFont="1" applyFill="1" applyBorder="1" applyAlignment="1">
      <alignment vertical="center"/>
    </xf>
    <xf numFmtId="44" fontId="1" fillId="2" borderId="56" xfId="6" applyNumberFormat="1" applyFont="1" applyFill="1" applyBorder="1" applyAlignment="1">
      <alignment horizontal="center" vertical="center" wrapText="1"/>
    </xf>
    <xf numFmtId="0" fontId="5" fillId="4" borderId="0" xfId="6" applyFill="1"/>
    <xf numFmtId="0" fontId="16" fillId="8" borderId="52" xfId="6" applyFont="1" applyFill="1" applyBorder="1" applyAlignment="1" applyProtection="1">
      <alignment vertical="center"/>
      <protection locked="0"/>
    </xf>
    <xf numFmtId="0" fontId="1" fillId="8" borderId="52" xfId="6" applyFont="1" applyFill="1" applyBorder="1" applyAlignment="1" applyProtection="1">
      <alignment horizontal="center" vertical="center"/>
      <protection locked="0"/>
    </xf>
    <xf numFmtId="0" fontId="5" fillId="8" borderId="52" xfId="6" applyFill="1" applyBorder="1" applyAlignment="1" applyProtection="1">
      <alignment horizontal="center" vertical="center"/>
      <protection locked="0"/>
    </xf>
    <xf numFmtId="44" fontId="0" fillId="3" borderId="52" xfId="8" applyFont="1" applyFill="1" applyBorder="1" applyAlignment="1" applyProtection="1">
      <alignment horizontal="center" vertical="center"/>
      <protection locked="0"/>
    </xf>
    <xf numFmtId="0" fontId="2" fillId="0" borderId="11" xfId="2" applyFont="1" applyBorder="1"/>
    <xf numFmtId="0" fontId="2" fillId="0" borderId="81" xfId="2" applyFont="1" applyBorder="1"/>
    <xf numFmtId="0" fontId="2" fillId="0" borderId="82" xfId="2" applyFont="1" applyBorder="1"/>
    <xf numFmtId="0" fontId="2" fillId="0" borderId="83" xfId="2" applyFont="1" applyBorder="1"/>
    <xf numFmtId="0" fontId="2" fillId="0" borderId="84" xfId="2" applyFont="1" applyBorder="1"/>
    <xf numFmtId="0" fontId="2" fillId="0" borderId="85" xfId="2" applyFont="1" applyBorder="1"/>
    <xf numFmtId="0" fontId="2" fillId="0" borderId="86" xfId="2" applyFont="1" applyBorder="1"/>
    <xf numFmtId="0" fontId="13" fillId="4" borderId="0" xfId="6" applyFont="1" applyFill="1" applyAlignment="1">
      <alignment horizontal="center" vertical="center"/>
    </xf>
    <xf numFmtId="0" fontId="13" fillId="4" borderId="56" xfId="6" applyFont="1" applyFill="1" applyBorder="1" applyAlignment="1">
      <alignment horizontal="center" vertical="center"/>
    </xf>
    <xf numFmtId="0" fontId="8" fillId="2" borderId="0" xfId="6" applyFont="1" applyFill="1" applyAlignment="1">
      <alignment vertical="center"/>
    </xf>
    <xf numFmtId="0" fontId="13" fillId="2" borderId="0" xfId="6" applyFont="1" applyFill="1" applyAlignment="1">
      <alignment vertical="center"/>
    </xf>
    <xf numFmtId="0" fontId="13" fillId="2" borderId="56" xfId="6" applyFont="1" applyFill="1" applyBorder="1" applyAlignment="1">
      <alignment vertical="center"/>
    </xf>
    <xf numFmtId="0" fontId="28" fillId="2" borderId="0" xfId="6" applyFont="1" applyFill="1"/>
    <xf numFmtId="0" fontId="28" fillId="2" borderId="0" xfId="6" applyFont="1" applyFill="1" applyAlignment="1">
      <alignment vertical="center"/>
    </xf>
    <xf numFmtId="0" fontId="28" fillId="2" borderId="0" xfId="6" applyFont="1" applyFill="1" applyAlignment="1">
      <alignment horizontal="center"/>
    </xf>
    <xf numFmtId="39" fontId="1" fillId="4" borderId="0" xfId="6" applyNumberFormat="1" applyFont="1" applyFill="1" applyAlignment="1">
      <alignment horizontal="center" vertical="center" wrapText="1"/>
    </xf>
    <xf numFmtId="0" fontId="12" fillId="2" borderId="0" xfId="6" applyFont="1" applyFill="1" applyAlignment="1">
      <alignment horizontal="center" vertical="center"/>
    </xf>
    <xf numFmtId="0" fontId="4" fillId="3" borderId="67" xfId="1" applyFont="1" applyFill="1" applyBorder="1" applyAlignment="1">
      <alignment horizontal="center" vertical="center" wrapText="1"/>
    </xf>
    <xf numFmtId="0" fontId="29" fillId="4" borderId="0" xfId="6" applyFont="1" applyFill="1" applyAlignment="1">
      <alignment horizontal="center" vertical="center"/>
    </xf>
    <xf numFmtId="0" fontId="29" fillId="4" borderId="55" xfId="6" applyFont="1" applyFill="1" applyBorder="1" applyAlignment="1">
      <alignment horizontal="center" vertical="center"/>
    </xf>
    <xf numFmtId="166" fontId="5" fillId="2" borderId="55" xfId="6" applyNumberFormat="1" applyFill="1" applyBorder="1" applyAlignment="1">
      <alignment horizontal="center" vertical="center" wrapText="1"/>
    </xf>
    <xf numFmtId="0" fontId="1" fillId="2" borderId="52" xfId="6" applyFont="1" applyFill="1" applyBorder="1" applyAlignment="1">
      <alignment horizontal="center" vertical="center"/>
    </xf>
    <xf numFmtId="39" fontId="1" fillId="4" borderId="5" xfId="6" applyNumberFormat="1" applyFont="1" applyFill="1" applyBorder="1" applyAlignment="1">
      <alignment horizontal="center" vertical="center" wrapText="1"/>
    </xf>
    <xf numFmtId="0" fontId="1" fillId="2" borderId="0" xfId="6" applyFont="1" applyFill="1" applyAlignment="1">
      <alignment vertical="center" wrapText="1"/>
    </xf>
    <xf numFmtId="166" fontId="5" fillId="2" borderId="57" xfId="6" applyNumberFormat="1" applyFill="1" applyBorder="1" applyAlignment="1">
      <alignment horizontal="center" vertical="center" wrapText="1"/>
    </xf>
    <xf numFmtId="44" fontId="1" fillId="2" borderId="58" xfId="6" applyNumberFormat="1" applyFont="1" applyFill="1" applyBorder="1" applyAlignment="1">
      <alignment horizontal="center" vertical="center" wrapText="1"/>
    </xf>
    <xf numFmtId="2" fontId="35" fillId="3" borderId="31" xfId="1" applyNumberFormat="1" applyFont="1" applyFill="1" applyBorder="1" applyAlignment="1">
      <alignment horizontal="center"/>
    </xf>
    <xf numFmtId="8" fontId="2" fillId="2" borderId="0" xfId="1" applyNumberFormat="1" applyFont="1" applyFill="1"/>
    <xf numFmtId="2" fontId="35" fillId="3" borderId="9" xfId="1" applyNumberFormat="1" applyFont="1" applyFill="1" applyBorder="1" applyAlignment="1">
      <alignment horizontal="center"/>
    </xf>
    <xf numFmtId="2" fontId="35" fillId="3" borderId="36" xfId="1" applyNumberFormat="1" applyFont="1" applyFill="1" applyBorder="1" applyAlignment="1">
      <alignment horizontal="center"/>
    </xf>
    <xf numFmtId="2" fontId="35" fillId="3" borderId="18" xfId="1" applyNumberFormat="1" applyFont="1" applyFill="1" applyBorder="1" applyAlignment="1">
      <alignment horizontal="center"/>
    </xf>
    <xf numFmtId="2" fontId="35" fillId="3" borderId="87" xfId="1" applyNumberFormat="1" applyFont="1" applyFill="1" applyBorder="1" applyAlignment="1">
      <alignment horizontal="center"/>
    </xf>
    <xf numFmtId="6" fontId="2" fillId="0" borderId="0" xfId="1" applyNumberFormat="1" applyFont="1"/>
    <xf numFmtId="2" fontId="35" fillId="3" borderId="12" xfId="1" applyNumberFormat="1" applyFont="1" applyFill="1" applyBorder="1" applyAlignment="1">
      <alignment horizontal="center"/>
    </xf>
    <xf numFmtId="0" fontId="5" fillId="2" borderId="52" xfId="6" applyFill="1" applyBorder="1" applyAlignment="1">
      <alignment horizontal="center" vertical="center"/>
    </xf>
    <xf numFmtId="0" fontId="5" fillId="2" borderId="0" xfId="6" applyFill="1" applyAlignment="1">
      <alignment horizontal="center" vertical="center" textRotation="90"/>
    </xf>
    <xf numFmtId="0" fontId="5" fillId="2" borderId="0" xfId="6" applyFill="1" applyAlignment="1">
      <alignment horizontal="center"/>
    </xf>
    <xf numFmtId="6" fontId="30" fillId="0" borderId="0" xfId="1" applyNumberFormat="1" applyFont="1"/>
    <xf numFmtId="6" fontId="36" fillId="2" borderId="0" xfId="1" applyNumberFormat="1" applyFont="1" applyFill="1"/>
    <xf numFmtId="2" fontId="35" fillId="3" borderId="24" xfId="1" applyNumberFormat="1" applyFont="1" applyFill="1" applyBorder="1" applyAlignment="1">
      <alignment horizontal="center"/>
    </xf>
    <xf numFmtId="2" fontId="4" fillId="2" borderId="3" xfId="1" applyNumberFormat="1" applyFont="1" applyFill="1" applyBorder="1" applyAlignment="1">
      <alignment horizontal="center" vertical="center" wrapText="1"/>
    </xf>
    <xf numFmtId="164" fontId="2" fillId="2" borderId="0" xfId="1" applyNumberFormat="1" applyFont="1" applyFill="1"/>
    <xf numFmtId="2" fontId="2" fillId="2" borderId="0" xfId="1" applyNumberFormat="1" applyFont="1" applyFill="1"/>
    <xf numFmtId="1" fontId="2" fillId="2" borderId="0" xfId="1" applyNumberFormat="1" applyFont="1" applyFill="1" applyAlignment="1">
      <alignment horizontal="center"/>
    </xf>
    <xf numFmtId="0" fontId="1" fillId="2" borderId="0" xfId="6" applyFont="1" applyFill="1" applyAlignment="1">
      <alignment horizontal="center" vertical="center" textRotation="90"/>
    </xf>
    <xf numFmtId="0" fontId="5" fillId="2" borderId="0" xfId="6" applyFill="1" applyAlignment="1">
      <alignment horizontal="center" vertical="center" textRotation="90"/>
    </xf>
    <xf numFmtId="14" fontId="1" fillId="8" borderId="52" xfId="6" applyNumberFormat="1" applyFont="1" applyFill="1" applyBorder="1" applyAlignment="1" applyProtection="1">
      <alignment horizontal="center" vertical="center"/>
      <protection locked="0"/>
    </xf>
    <xf numFmtId="0" fontId="9" fillId="8" borderId="52" xfId="6" applyFont="1" applyFill="1" applyBorder="1" applyAlignment="1" applyProtection="1">
      <alignment horizontal="center" vertical="center"/>
      <protection locked="0"/>
    </xf>
    <xf numFmtId="0" fontId="1" fillId="2" borderId="0" xfId="6" applyFont="1" applyFill="1" applyAlignment="1" applyProtection="1">
      <alignment horizontal="center" vertical="center"/>
      <protection locked="0"/>
    </xf>
    <xf numFmtId="0" fontId="6" fillId="2" borderId="48" xfId="6" applyFont="1" applyFill="1" applyBorder="1" applyAlignment="1">
      <alignment horizontal="right" vertical="center"/>
    </xf>
    <xf numFmtId="0" fontId="6" fillId="2" borderId="0" xfId="6" applyFont="1" applyFill="1" applyAlignment="1">
      <alignment horizontal="right" vertical="center"/>
    </xf>
    <xf numFmtId="0" fontId="9" fillId="8" borderId="50" xfId="6" applyFont="1" applyFill="1" applyBorder="1" applyAlignment="1" applyProtection="1">
      <alignment horizontal="left" vertical="center"/>
      <protection locked="0"/>
    </xf>
    <xf numFmtId="0" fontId="9" fillId="8" borderId="51" xfId="6" applyFont="1" applyFill="1" applyBorder="1" applyAlignment="1" applyProtection="1">
      <alignment horizontal="left" vertical="center"/>
      <protection locked="0"/>
    </xf>
    <xf numFmtId="14" fontId="9" fillId="8" borderId="51" xfId="6" applyNumberFormat="1" applyFont="1" applyFill="1" applyBorder="1" applyAlignment="1" applyProtection="1">
      <alignment horizontal="left" vertical="center"/>
      <protection locked="0"/>
    </xf>
    <xf numFmtId="0" fontId="24" fillId="2" borderId="0" xfId="6" applyFont="1" applyFill="1" applyAlignment="1">
      <alignment horizontal="center" vertical="center"/>
    </xf>
    <xf numFmtId="0" fontId="24" fillId="3" borderId="72" xfId="6" applyFont="1" applyFill="1" applyBorder="1" applyAlignment="1">
      <alignment horizontal="center" vertical="center"/>
    </xf>
    <xf numFmtId="0" fontId="24" fillId="3" borderId="74" xfId="6" applyFont="1" applyFill="1" applyBorder="1" applyAlignment="1">
      <alignment horizontal="center" vertical="center"/>
    </xf>
    <xf numFmtId="0" fontId="24" fillId="5" borderId="72" xfId="6" applyFont="1" applyFill="1" applyBorder="1" applyAlignment="1">
      <alignment horizontal="center" vertical="center"/>
    </xf>
    <xf numFmtId="0" fontId="24" fillId="5" borderId="74" xfId="6" applyFont="1" applyFill="1" applyBorder="1" applyAlignment="1">
      <alignment horizontal="center" vertical="center"/>
    </xf>
    <xf numFmtId="0" fontId="23" fillId="3" borderId="72" xfId="6" applyFont="1" applyFill="1" applyBorder="1" applyAlignment="1">
      <alignment horizontal="center" vertical="center"/>
    </xf>
    <xf numFmtId="0" fontId="23" fillId="3" borderId="73" xfId="6" applyFont="1" applyFill="1" applyBorder="1" applyAlignment="1">
      <alignment horizontal="center" vertical="center"/>
    </xf>
    <xf numFmtId="0" fontId="23" fillId="3" borderId="74" xfId="6" applyFont="1" applyFill="1" applyBorder="1" applyAlignment="1">
      <alignment horizontal="center" vertical="center"/>
    </xf>
    <xf numFmtId="0" fontId="17" fillId="4" borderId="59" xfId="6" applyFont="1" applyFill="1" applyBorder="1" applyAlignment="1">
      <alignment horizontal="left" vertical="top" wrapText="1"/>
    </xf>
    <xf numFmtId="0" fontId="14" fillId="4" borderId="0" xfId="6" applyFont="1" applyFill="1" applyAlignment="1">
      <alignment horizontal="left" vertical="top" wrapText="1"/>
    </xf>
    <xf numFmtId="0" fontId="16" fillId="4" borderId="0" xfId="6" applyFont="1" applyFill="1" applyAlignment="1">
      <alignment horizontal="left" vertical="top" wrapText="1"/>
    </xf>
    <xf numFmtId="0" fontId="5" fillId="2" borderId="0" xfId="6" applyFill="1" applyAlignment="1">
      <alignment horizontal="center"/>
    </xf>
    <xf numFmtId="0" fontId="9" fillId="2" borderId="0" xfId="6" applyFont="1" applyFill="1" applyAlignment="1">
      <alignment horizontal="right" vertical="center"/>
    </xf>
    <xf numFmtId="9" fontId="12" fillId="0" borderId="0" xfId="6" applyNumberFormat="1" applyFont="1" applyAlignment="1">
      <alignment horizontal="left" vertical="top" wrapText="1"/>
    </xf>
    <xf numFmtId="0" fontId="13" fillId="4" borderId="53" xfId="6" applyFont="1" applyFill="1" applyBorder="1" applyAlignment="1">
      <alignment horizontal="center" vertical="center"/>
    </xf>
    <xf numFmtId="0" fontId="13" fillId="4" borderId="33" xfId="6" applyFont="1" applyFill="1" applyBorder="1" applyAlignment="1">
      <alignment horizontal="center" vertical="center"/>
    </xf>
    <xf numFmtId="0" fontId="13" fillId="4" borderId="54" xfId="6" applyFont="1" applyFill="1" applyBorder="1" applyAlignment="1">
      <alignment horizontal="center" vertical="center"/>
    </xf>
    <xf numFmtId="0" fontId="3" fillId="2" borderId="0" xfId="1" applyFont="1" applyFill="1" applyAlignment="1">
      <alignment horizont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31" fillId="2" borderId="0" xfId="1" applyFont="1" applyFill="1" applyAlignment="1">
      <alignment horizontal="left" wrapText="1"/>
    </xf>
    <xf numFmtId="0" fontId="4" fillId="2" borderId="10" xfId="1" applyFont="1" applyFill="1" applyBorder="1" applyAlignment="1">
      <alignment horizontal="right" wrapText="1"/>
    </xf>
    <xf numFmtId="0" fontId="4" fillId="2" borderId="0" xfId="1" applyFont="1" applyFill="1" applyAlignment="1">
      <alignment horizontal="right" wrapText="1"/>
    </xf>
  </cellXfs>
  <cellStyles count="16">
    <cellStyle name="Currency 2" xfId="8" xr:uid="{00000000-0005-0000-0000-000000000000}"/>
    <cellStyle name="Hyperlink" xfId="7" builtinId="8"/>
    <cellStyle name="Normal" xfId="0" builtinId="0"/>
    <cellStyle name="Normal 10" xfId="1" xr:uid="{00000000-0005-0000-0000-000003000000}"/>
    <cellStyle name="Normal 10 2" xfId="13" xr:uid="{F25A874A-EA35-4BD8-A2DF-B76F5E441209}"/>
    <cellStyle name="Normal 11" xfId="5" xr:uid="{00000000-0005-0000-0000-000004000000}"/>
    <cellStyle name="Normal 2" xfId="6" xr:uid="{00000000-0005-0000-0000-000005000000}"/>
    <cellStyle name="Normal 2 2" xfId="11" xr:uid="{7318296B-066B-4F12-BF85-85CBFCBF6B34}"/>
    <cellStyle name="Normal 44" xfId="10" xr:uid="{880A52FD-476D-44F3-AD6D-5065CCBF63A6}"/>
    <cellStyle name="Normal 44 2" xfId="12" xr:uid="{9963568B-0A56-41D2-8EC7-5E07A4DED58D}"/>
    <cellStyle name="Normal 6" xfId="2" xr:uid="{00000000-0005-0000-0000-000006000000}"/>
    <cellStyle name="Normal 7" xfId="3" xr:uid="{00000000-0005-0000-0000-000007000000}"/>
    <cellStyle name="Normal 7 2" xfId="14" xr:uid="{0AD6EB3B-94A1-4F8C-B61D-450E2F94D207}"/>
    <cellStyle name="Normal 9" xfId="4" xr:uid="{00000000-0005-0000-0000-000008000000}"/>
    <cellStyle name="Normal 9 2" xfId="15" xr:uid="{7E920AE3-2C68-4922-9160-013FDC98E1A2}"/>
    <cellStyle name="Percent 2" xfId="9" xr:uid="{00000000-0005-0000-0000-000009000000}"/>
  </cellStyles>
  <dxfs count="28">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ndense val="0"/>
        <extend val="0"/>
        <color indexed="1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ont>
        <b val="0"/>
        <i/>
        <condense val="0"/>
        <extend val="0"/>
        <color indexed="22"/>
      </font>
    </dxf>
    <dxf>
      <font>
        <b val="0"/>
        <i/>
        <condense val="0"/>
        <extend val="0"/>
        <color indexed="22"/>
      </font>
    </dxf>
    <dxf>
      <font>
        <b val="0"/>
        <i/>
        <condense val="0"/>
        <extend val="0"/>
        <color indexed="22"/>
      </font>
    </dxf>
    <dxf>
      <font>
        <b val="0"/>
        <i/>
        <condense val="0"/>
        <extend val="0"/>
        <color indexed="22"/>
      </font>
    </dxf>
    <dxf>
      <font>
        <b val="0"/>
        <i/>
        <condense val="0"/>
        <extend val="0"/>
        <color indexed="2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17/10/relationships/person" Target="persons/person.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3</xdr:col>
      <xdr:colOff>1266825</xdr:colOff>
      <xdr:row>15</xdr:row>
      <xdr:rowOff>76200</xdr:rowOff>
    </xdr:from>
    <xdr:to>
      <xdr:col>13</xdr:col>
      <xdr:colOff>1</xdr:colOff>
      <xdr:row>17</xdr:row>
      <xdr:rowOff>66676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057650" y="3467100"/>
          <a:ext cx="6038851" cy="50482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US" sz="1200" b="1" i="1"/>
            <a:t>UNTIL</a:t>
          </a:r>
          <a:r>
            <a:rPr lang="en-US" sz="1200" b="1" i="1" baseline="0"/>
            <a:t> APPROVED BY STAFF </a:t>
          </a:r>
          <a:r>
            <a:rPr lang="en-US" sz="1200" b="1" i="1"/>
            <a:t>THIS WORKSHEET IS FOR ESTIMATION PURPOSES</a:t>
          </a:r>
          <a:r>
            <a:rPr lang="en-US" sz="1200" b="1" i="1" baseline="0"/>
            <a:t> ONLY.</a:t>
          </a:r>
        </a:p>
        <a:p>
          <a:pPr algn="r"/>
          <a:r>
            <a:rPr lang="en-US" sz="1200" b="1" i="1" baseline="0"/>
            <a:t>ACTUAL FEES WILL BE DETERMINED AT THE TIME OF FINAL PLAT APPROVAL.</a:t>
          </a:r>
          <a:endParaRPr lang="en-US" sz="1200" b="1" i="1"/>
        </a:p>
      </xdr:txBody>
    </xdr:sp>
    <xdr:clientData/>
  </xdr:twoCellAnchor>
  <xdr:twoCellAnchor editAs="oneCell">
    <xdr:from>
      <xdr:col>1</xdr:col>
      <xdr:colOff>38100</xdr:colOff>
      <xdr:row>0</xdr:row>
      <xdr:rowOff>76199</xdr:rowOff>
    </xdr:from>
    <xdr:to>
      <xdr:col>1</xdr:col>
      <xdr:colOff>2305050</xdr:colOff>
      <xdr:row>4</xdr:row>
      <xdr:rowOff>90334</xdr:rowOff>
    </xdr:to>
    <xdr:pic>
      <xdr:nvPicPr>
        <xdr:cNvPr id="4" name="Picture 3" descr="Round Rock Logo">
          <a:extLst>
            <a:ext uri="{FF2B5EF4-FFF2-40B4-BE49-F238E27FC236}">
              <a16:creationId xmlns:a16="http://schemas.microsoft.com/office/drawing/2014/main" id="{335A5C43-9176-4F0C-A5D4-0F514EFAD0D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76199"/>
          <a:ext cx="2266950" cy="10001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304800</xdr:colOff>
      <xdr:row>42</xdr:row>
      <xdr:rowOff>85164</xdr:rowOff>
    </xdr:to>
    <xdr:pic>
      <xdr:nvPicPr>
        <xdr:cNvPr id="3" name="Picture 2">
          <a:extLst>
            <a:ext uri="{FF2B5EF4-FFF2-40B4-BE49-F238E27FC236}">
              <a16:creationId xmlns:a16="http://schemas.microsoft.com/office/drawing/2014/main" id="{D8945586-6C76-2EB0-3294-969AE167F9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496800" cy="80861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TWFP01\Data\Project\FTW_TPTO\061024016%20-%20Denton_RIF\TECH\Denton_2015_FEB_UPD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US_TPTO\069406200%20-%20Thomas%20Ranch%202022\ANALYSIS\Thomas%20Ranch%202022%20Trip%20Layering%20(ITE%2011th).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USFP01\Data\AUS_TPTO\069242000%20-%20Champions%20Tract%20TIA\ANALYSIS\From%20James\Morningside%20Trip%20G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vered_Sheet1"/>
      <sheetName val="E-A"/>
      <sheetName val="E-B"/>
      <sheetName val="E-C"/>
      <sheetName val="E-D"/>
      <sheetName val="E-E"/>
      <sheetName val="RIP"/>
      <sheetName val="RIP-cost"/>
      <sheetName val="SupA"/>
      <sheetName val="SupB"/>
      <sheetName val="Sup C"/>
      <sheetName val="SupD"/>
      <sheetName val="SupE"/>
      <sheetName val="MaxFee"/>
      <sheetName val="Summary (A)"/>
      <sheetName val="Summary (B)"/>
      <sheetName val="Summary (C)"/>
      <sheetName val="Summary (D)"/>
      <sheetName val="Summary (E)"/>
      <sheetName val="PieCharts b(City)"/>
      <sheetName val="PieCharts D"/>
      <sheetName val="CIP Cost Breakdown"/>
      <sheetName val="ExecSummaryTable1"/>
      <sheetName val="ExecSummaryTable2"/>
      <sheetName val="ExecSummaryTable3"/>
      <sheetName val="10-Yr (Report)"/>
      <sheetName val="LUVMET9th"/>
      <sheetName val="LUVMET_Descriptions"/>
      <sheetName val="Con_PayItems"/>
      <sheetName val="Asp_PayItems"/>
      <sheetName val="Con_PayItems (Ex)"/>
      <sheetName val="Master"/>
      <sheetName val="row analysis"/>
      <sheetName val="Jim Christal (1)"/>
      <sheetName val="Jim Christal (2)"/>
      <sheetName val="Jim Christal (3)"/>
      <sheetName val="Jim Christal (4)"/>
      <sheetName val="Airport"/>
      <sheetName val="Amyx"/>
      <sheetName val="Shelby"/>
      <sheetName val="Cole EW #1"/>
      <sheetName val="FM 2499 (1)"/>
      <sheetName val="FM 2499 (2)"/>
      <sheetName val="Cole EW SA #2"/>
      <sheetName val="H. Lively (1)"/>
      <sheetName val="H. Lively (2)"/>
      <sheetName val="H. Lively (3)"/>
      <sheetName val="H. Ranch Art."/>
      <sheetName val="Brush Creek (1)"/>
      <sheetName val="Ed Robson"/>
      <sheetName val="C. Wolfe"/>
      <sheetName val="H Lively (4)"/>
      <sheetName val="Cole N-S SA"/>
      <sheetName val="C. Ranch-H. Ranch Art."/>
      <sheetName val="Future Loop (2)"/>
      <sheetName val="Future Loop (3)"/>
      <sheetName val="Future Loop (4)"/>
      <sheetName val="Future Loop (5)"/>
      <sheetName val="J. Christal-T. Cole Col."/>
      <sheetName val="Westcourt"/>
      <sheetName val="Westcourt_Underwood"/>
      <sheetName val="Underwood (1)"/>
      <sheetName val="Underwood (2)"/>
      <sheetName val="J. Paine, Underwood (1)"/>
      <sheetName val="J. Paine, Underwood (2)"/>
      <sheetName val="J. Paine, Underwood (3)"/>
      <sheetName val="Western"/>
      <sheetName val="Precision (1)"/>
      <sheetName val="Precision (2)"/>
      <sheetName val="Parvin"/>
      <sheetName val="Hobson"/>
      <sheetName val="Vintage"/>
      <sheetName val="El Paseo"/>
      <sheetName val="Ryan"/>
      <sheetName val="Robinson (1)"/>
      <sheetName val="Robinson (2)"/>
      <sheetName val="Creekdale (1)"/>
      <sheetName val="Creekdale (2)"/>
      <sheetName val="Creekdale (3)"/>
      <sheetName val="Creekdale (4)"/>
      <sheetName val="Brush Creek (2)"/>
      <sheetName val="Brush Creek (3)"/>
      <sheetName val="Brush Creek (4)"/>
      <sheetName val="Brush Creek (5)"/>
      <sheetName val="Hickory Creek (1)"/>
      <sheetName val="Hickory Creek (2)"/>
      <sheetName val="Hickory Creek (3)"/>
      <sheetName val="Hickory Creek (4)"/>
      <sheetName val="Hickory Creek (5)"/>
      <sheetName val="Hickory Creek (6)"/>
      <sheetName val="JP-FW Collector"/>
      <sheetName val="John Paine"/>
      <sheetName val="John Paine (2)"/>
      <sheetName val="John Paine (3)"/>
      <sheetName val="Bonnie Brae (4)"/>
      <sheetName val="Bonnie Brae (5)"/>
      <sheetName val="Highland Park"/>
      <sheetName val="Fort Worth (US 377)"/>
      <sheetName val="FM 1830 (1)"/>
      <sheetName val="RyanCreekdaleCollector"/>
      <sheetName val="Teasley"/>
      <sheetName val="Brinker (2)"/>
      <sheetName val="Milam (1)"/>
      <sheetName val="Milam (2)"/>
      <sheetName val="Bobcat (1)"/>
      <sheetName val="Ganzer"/>
      <sheetName val="Ganzer,Long (1)"/>
      <sheetName val="Ganzer,Long (2)"/>
      <sheetName val="Barthold-Cindy Col"/>
      <sheetName val="Masch Branch-I-35 Col"/>
      <sheetName val="HOD SA (1)"/>
      <sheetName val="HOD SA (2)"/>
      <sheetName val="HOD SA (3)"/>
      <sheetName val="HWY 1173 (1)"/>
      <sheetName val="HWY 1173 (2)"/>
      <sheetName val="Elm (US 377)"/>
      <sheetName val="Hercules"/>
      <sheetName val="Westgate (E-W)"/>
      <sheetName val="Riney (1)"/>
      <sheetName val="Riney (2)"/>
      <sheetName val="Masch Branch-I-35 SA"/>
      <sheetName val="Jim Christal (1C)"/>
      <sheetName val="Jim Christal (2C)"/>
      <sheetName val="Jim Christal (3C)"/>
      <sheetName val="Nail (1)"/>
      <sheetName val="Nail (2)"/>
      <sheetName val="Thomas J. Egan (1)"/>
      <sheetName val="Thomas J. Egan (2)"/>
      <sheetName val="Future Loop (1)"/>
      <sheetName val="Masch Branch (1)"/>
      <sheetName val="Masch Branch (2)"/>
      <sheetName val="Masch Branch (3)"/>
      <sheetName val="Lover's Lane (1)"/>
      <sheetName val="Lover's Lane (2)"/>
      <sheetName val="Lover's Lane (3)"/>
      <sheetName val="Lover's Lane (4)"/>
      <sheetName val="Barthold"/>
      <sheetName val="Cindy (1)"/>
      <sheetName val="Cindy (2)"/>
      <sheetName val="Cindy (3)"/>
      <sheetName val="Cindy (4)"/>
      <sheetName val="Cindy (5)"/>
      <sheetName val="Western (1)"/>
      <sheetName val="Milam-Bobcat"/>
      <sheetName val="HOD N-S SA (1)"/>
      <sheetName val="HOD N-S SA (2)"/>
      <sheetName val="Heritage Trail"/>
      <sheetName val="Bonnie Brae (1C)"/>
      <sheetName val="Bonnie Brae (2C)"/>
      <sheetName val="Bonnie Brae (3C)"/>
      <sheetName val="Fallmeadow"/>
      <sheetName val="FM 2164 (C)"/>
      <sheetName val="Locust (FM 2164)"/>
      <sheetName val="2164-BH Col (1)"/>
      <sheetName val="2164-BH Col (2)"/>
      <sheetName val="2164-BH Col (3)"/>
      <sheetName val="FM 2153 (Realigned)"/>
      <sheetName val="2164-2153 PA (1)"/>
      <sheetName val="2164-2153 PA (2)"/>
      <sheetName val="2164-2153 SA (1)"/>
      <sheetName val="2164-2153 SA (2)"/>
      <sheetName val="Shepard"/>
      <sheetName val="G Springs-Chapman Col"/>
      <sheetName val="Mesquite Ridge (1)"/>
      <sheetName val="Mesquite Ridge (2)"/>
      <sheetName val="Mesquite Ridge (3)"/>
      <sheetName val="Brittany Hill (1)"/>
      <sheetName val="Brittany Hill (2)"/>
      <sheetName val="FM 2153 (1)"/>
      <sheetName val="FM 2153 (2)"/>
      <sheetName val="2153 Re.-2153 Col"/>
      <sheetName val="FM 2153 (3)"/>
      <sheetName val="Green Valley (1)"/>
      <sheetName val="Green Valley (2)"/>
      <sheetName val="Milam (3)"/>
      <sheetName val="Bobcat (3)"/>
      <sheetName val="Cooper Ck (1)"/>
      <sheetName val="Cooper Ck (2)"/>
      <sheetName val="Cooper Ck (3)"/>
      <sheetName val="Golden Circle"/>
      <sheetName val="Hartlee Field (1)"/>
      <sheetName val="Hartlee Field (2)"/>
      <sheetName val="Long (1)"/>
      <sheetName val="Long (2)"/>
      <sheetName val="Hartlee Field (3)"/>
      <sheetName val="Kings-Windsor Col"/>
      <sheetName val="Windsor"/>
      <sheetName val="Mingo (2)"/>
      <sheetName val="Post Oak (1)"/>
      <sheetName val="Post Oak-Cooper Ck"/>
      <sheetName val="Post Oak (2)"/>
      <sheetName val="Post Oak (3)_"/>
      <sheetName val="Post Oak (4)_"/>
      <sheetName val="Deerwood"/>
      <sheetName val="Hartlee-Cooper Col"/>
      <sheetName val="Sherman (1)"/>
      <sheetName val="Sherman (2)"/>
      <sheetName val="FM 2164"/>
      <sheetName val="Locust"/>
      <sheetName val="Mingo (1)"/>
      <sheetName val="Lattimore"/>
      <sheetName val="Audra"/>
      <sheetName val="Blagg"/>
      <sheetName val="McKinney"/>
      <sheetName val="Duchess (1)"/>
      <sheetName val="Duchess (2)"/>
      <sheetName val="Morse (1)"/>
      <sheetName val="Morse (2)"/>
      <sheetName val="Spencer"/>
      <sheetName val="Lakeview (1)"/>
      <sheetName val="Lakeview (2)"/>
      <sheetName val="Edwards (1)"/>
      <sheetName val="Bonnie Brae (3)"/>
      <sheetName val="Ruddell"/>
      <sheetName val="Mockingbird"/>
      <sheetName val="Brinker"/>
      <sheetName val="Mayhill (1)"/>
      <sheetName val="Mayhill (2)"/>
      <sheetName val="Post Oak (3)"/>
      <sheetName val="Post Oak (4)"/>
      <sheetName val="Post Oak (5)"/>
      <sheetName val="Post Oak (6)"/>
      <sheetName val="Post Oak (7)"/>
      <sheetName val="Lakeview (3)"/>
      <sheetName val="Trnty-McKy (1)"/>
      <sheetName val="Trnty-McKy (2)"/>
      <sheetName val="Bell Avenue Alternate"/>
      <sheetName val="NEW ROAD"/>
      <sheetName val="Bid Tab Estimates"/>
      <sheetName val="Hunter E-W Col #1"/>
      <sheetName val="Hunter N-S Col #1"/>
      <sheetName val="H. Ranch-R. Ranch Col."/>
      <sheetName val="Hunter N-S Col # 2"/>
      <sheetName val="CreekdaleHC Collector"/>
      <sheetName val="HOD N Col #1"/>
      <sheetName val="HOD N Col #2"/>
      <sheetName val="Bobcat (2)"/>
      <sheetName val="I-35-HOD PA Col"/>
      <sheetName val="HOD Col #1"/>
      <sheetName val="HOD Col #2"/>
      <sheetName val="HOD Col #3"/>
      <sheetName val="HOD Col #4"/>
      <sheetName val="HOD Col #5"/>
      <sheetName val="HOD Col #6"/>
      <sheetName val="Panhandle"/>
      <sheetName val="I-35 HOD Col"/>
      <sheetName val="Wishbone Col #1"/>
      <sheetName val="Wishbone Col #2"/>
      <sheetName val="Shepard-PA Collector"/>
      <sheetName val="&lt;Worked On"/>
      <sheetName val="Not Worked On&gt;"/>
      <sheetName val="MasterComplete"/>
      <sheetName val="A+"/>
      <sheetName val="B"/>
      <sheetName val="Bid Tab Estimates CH"/>
      <sheetName val="Summary(2)"/>
      <sheetName val="Sup2"/>
      <sheetName val="MaxFee Executive_Summary"/>
      <sheetName val="Castle Dr."/>
      <sheetName val="Hickox Rd. (2)"/>
      <sheetName val="Pie_Comp"/>
      <sheetName val="LUA_REPORT"/>
      <sheetName val="LUVMET (2)"/>
      <sheetName val="CCI"/>
      <sheetName val="Summary (All)"/>
      <sheetName val="TDF_EMPLOYEES"/>
      <sheetName val="OldMaxFee"/>
      <sheetName val="Trnty-McKy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8">
          <cell r="A8" t="str">
            <v>B-1</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PA</v>
          </cell>
        </row>
      </sheetData>
      <sheetData sheetId="29">
        <row r="5">
          <cell r="A5" t="str">
            <v>PA</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ow r="2">
          <cell r="A2" t="str">
            <v>Median</v>
          </cell>
        </row>
        <row r="3">
          <cell r="A3" t="str">
            <v>NEW</v>
          </cell>
        </row>
        <row r="4">
          <cell r="A4" t="str">
            <v>EXISTING</v>
          </cell>
        </row>
      </sheetData>
      <sheetData sheetId="228">
        <row r="4">
          <cell r="I4">
            <v>0.01</v>
          </cell>
        </row>
      </sheetData>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BMITTAL"/>
      <sheetName val="HOW TO USE"/>
      <sheetName val="QAQC"/>
      <sheetName val="List of Figures"/>
      <sheetName val="Land Uses"/>
      <sheetName val="Ph 1 Trip Planner"/>
      <sheetName val="Ph 1 Trip Gen"/>
      <sheetName val="Ph 2 Trip Planner"/>
      <sheetName val="Ph 1+2 Trip Gen"/>
      <sheetName val="Phased BG"/>
      <sheetName val="Growth"/>
      <sheetName val="Summer Factor"/>
      <sheetName val="Trip Assign"/>
      <sheetName val="Volumes"/>
      <sheetName val="Trip Dist"/>
      <sheetName val="Line Diagram REF"/>
      <sheetName val="Line Diagram IN"/>
      <sheetName val="Line Diagram OUT"/>
      <sheetName val="Road Sizing 2030_Paleface"/>
      <sheetName val="Road Sizing 2030_Haynie"/>
      <sheetName val="Road Sizing 2030_PR 1"/>
      <sheetName val="Road Sizing 2030_PR 2"/>
      <sheetName val="Road Sizing 2030_SR 1"/>
      <sheetName val="Road Sizing 2032_Paleface"/>
      <sheetName val="Road Sizing 2032_Haynie"/>
      <sheetName val="Road Sizing 2032_PR 1"/>
      <sheetName val="Road Sizing 2032_PR 2"/>
      <sheetName val="Road Sizing 2032_SR 1"/>
      <sheetName val="Report Tables"/>
      <sheetName val="Pro Rata 2030"/>
      <sheetName val="Pro Rata 2032"/>
      <sheetName val="Volume Tables"/>
      <sheetName val="SYNCHRO"/>
      <sheetName val="AutoCad Volumes"/>
      <sheetName val="1"/>
      <sheetName val="2"/>
      <sheetName val="3"/>
      <sheetName val="4"/>
      <sheetName val="5"/>
      <sheetName val="5 (SUMMER)"/>
      <sheetName val="6"/>
      <sheetName val="7"/>
      <sheetName val="8"/>
      <sheetName val="9"/>
      <sheetName val="10"/>
      <sheetName val="11"/>
      <sheetName val="Auto Trip Report"/>
      <sheetName val="ReportNames"/>
      <sheetName val="IC AM -1"/>
      <sheetName val="IC AM-2"/>
      <sheetName val="IC PM-1"/>
      <sheetName val="IC PM-2"/>
      <sheetName val="IC AM -1 (2)"/>
      <sheetName val="IC AM-2 (2)"/>
      <sheetName val="IC PM-1 (2)"/>
      <sheetName val="IC PM-2 (2)"/>
      <sheetName val="Table 7.1"/>
      <sheetName val="Table 7.2"/>
      <sheetName val="Road Sizing"/>
      <sheetName val="Road Sizing 2030_SR 2"/>
      <sheetName val="Road Sizing 2032_SR 2"/>
    </sheetNames>
    <sheetDataSet>
      <sheetData sheetId="0"/>
      <sheetData sheetId="1"/>
      <sheetData sheetId="2"/>
      <sheetData sheetId="3"/>
      <sheetData sheetId="4"/>
      <sheetData sheetId="5">
        <row r="8">
          <cell r="A8">
            <v>21</v>
          </cell>
        </row>
      </sheetData>
      <sheetData sheetId="6"/>
      <sheetData sheetId="7">
        <row r="8">
          <cell r="A8">
            <v>21</v>
          </cell>
          <cell r="B8" t="str">
            <v>Commercial Airport</v>
          </cell>
          <cell r="C8" t="str">
            <v>Employee(s)</v>
          </cell>
          <cell r="D8" t="str">
            <v>General Urban/Suburban</v>
          </cell>
          <cell r="E8"/>
          <cell r="F8"/>
          <cell r="G8"/>
          <cell r="H8"/>
          <cell r="I8"/>
          <cell r="J8" t="str">
            <v>Avg</v>
          </cell>
          <cell r="K8" t="str">
            <v>Avg</v>
          </cell>
          <cell r="L8" t="str">
            <v>Avg</v>
          </cell>
          <cell r="M8" t="str">
            <v>Yes</v>
          </cell>
          <cell r="N8">
            <v>10.28</v>
          </cell>
          <cell r="O8">
            <v>8.48</v>
          </cell>
          <cell r="P8">
            <v>10.23</v>
          </cell>
          <cell r="Q8">
            <v>0</v>
          </cell>
          <cell r="R8">
            <v>0</v>
          </cell>
          <cell r="S8">
            <v>0</v>
          </cell>
          <cell r="T8">
            <v>0</v>
          </cell>
          <cell r="U8">
            <v>0</v>
          </cell>
          <cell r="V8">
            <v>0</v>
          </cell>
          <cell r="W8">
            <v>0</v>
          </cell>
          <cell r="X8">
            <v>0</v>
          </cell>
          <cell r="Y8">
            <v>0</v>
          </cell>
          <cell r="Z8">
            <v>0</v>
          </cell>
          <cell r="AA8">
            <v>0</v>
          </cell>
          <cell r="AB8">
            <v>0</v>
          </cell>
          <cell r="AC8">
            <v>0</v>
          </cell>
          <cell r="AD8">
            <v>0</v>
          </cell>
          <cell r="AE8">
            <v>21</v>
          </cell>
          <cell r="AF8" t="str">
            <v>Employee(s)</v>
          </cell>
          <cell r="AG8">
            <v>10.28</v>
          </cell>
          <cell r="AH8">
            <v>8.48</v>
          </cell>
          <cell r="AI8">
            <v>10.23</v>
          </cell>
          <cell r="AJ8">
            <v>0.5</v>
          </cell>
          <cell r="AK8">
            <v>0.5</v>
          </cell>
          <cell r="AL8">
            <v>0.5</v>
          </cell>
          <cell r="AM8">
            <v>0.5</v>
          </cell>
          <cell r="AN8">
            <v>1</v>
          </cell>
          <cell r="AO8">
            <v>1</v>
          </cell>
          <cell r="AP8">
            <v>1</v>
          </cell>
          <cell r="AQ8"/>
          <cell r="AR8"/>
          <cell r="AS8">
            <v>1</v>
          </cell>
          <cell r="AT8">
            <v>1</v>
          </cell>
          <cell r="AU8">
            <v>1</v>
          </cell>
          <cell r="AV8">
            <v>0</v>
          </cell>
          <cell r="AW8">
            <v>0</v>
          </cell>
          <cell r="AX8">
            <v>0</v>
          </cell>
          <cell r="AY8"/>
          <cell r="AZ8"/>
          <cell r="BA8"/>
          <cell r="BB8"/>
          <cell r="BC8"/>
          <cell r="BD8"/>
        </row>
        <row r="9">
          <cell r="A9">
            <v>22</v>
          </cell>
          <cell r="B9" t="str">
            <v>General Aviation Airport (1)</v>
          </cell>
          <cell r="C9" t="str">
            <v>Employee(s)</v>
          </cell>
          <cell r="D9" t="str">
            <v>General Urban/Suburban</v>
          </cell>
          <cell r="E9"/>
          <cell r="F9"/>
          <cell r="G9"/>
          <cell r="H9"/>
          <cell r="I9"/>
          <cell r="J9" t="str">
            <v>Avg</v>
          </cell>
          <cell r="K9" t="str">
            <v>Avg</v>
          </cell>
          <cell r="L9" t="str">
            <v>Avg</v>
          </cell>
          <cell r="M9" t="str">
            <v>Yes</v>
          </cell>
          <cell r="N9">
            <v>14.94</v>
          </cell>
          <cell r="O9">
            <v>1.58</v>
          </cell>
          <cell r="P9">
            <v>1.57</v>
          </cell>
          <cell r="Q9">
            <v>0</v>
          </cell>
          <cell r="R9">
            <v>0</v>
          </cell>
          <cell r="S9">
            <v>0</v>
          </cell>
          <cell r="T9">
            <v>0</v>
          </cell>
          <cell r="U9">
            <v>0</v>
          </cell>
          <cell r="V9">
            <v>0</v>
          </cell>
          <cell r="W9">
            <v>0</v>
          </cell>
          <cell r="X9">
            <v>0</v>
          </cell>
          <cell r="Y9">
            <v>0</v>
          </cell>
          <cell r="Z9">
            <v>0</v>
          </cell>
          <cell r="AA9">
            <v>0</v>
          </cell>
          <cell r="AB9">
            <v>0</v>
          </cell>
          <cell r="AC9">
            <v>0</v>
          </cell>
          <cell r="AD9">
            <v>0</v>
          </cell>
          <cell r="AE9">
            <v>22</v>
          </cell>
          <cell r="AF9" t="str">
            <v>Employee(s)</v>
          </cell>
          <cell r="AG9">
            <v>14.94</v>
          </cell>
          <cell r="AH9">
            <v>1.58</v>
          </cell>
          <cell r="AI9">
            <v>1.57</v>
          </cell>
          <cell r="AJ9">
            <v>0.5</v>
          </cell>
          <cell r="AK9">
            <v>0.5</v>
          </cell>
          <cell r="AL9">
            <v>0.55000000000000004</v>
          </cell>
          <cell r="AM9">
            <v>0.45</v>
          </cell>
          <cell r="AN9">
            <v>1</v>
          </cell>
          <cell r="AO9">
            <v>1</v>
          </cell>
          <cell r="AP9">
            <v>1</v>
          </cell>
          <cell r="AQ9" t="str">
            <v>Generator</v>
          </cell>
          <cell r="AR9" t="str">
            <v>Generator</v>
          </cell>
          <cell r="AS9">
            <v>1</v>
          </cell>
          <cell r="AT9">
            <v>1</v>
          </cell>
          <cell r="AU9">
            <v>1</v>
          </cell>
          <cell r="AV9">
            <v>0</v>
          </cell>
          <cell r="AW9">
            <v>0</v>
          </cell>
          <cell r="AX9">
            <v>0</v>
          </cell>
          <cell r="AY9"/>
          <cell r="AZ9"/>
          <cell r="BA9"/>
          <cell r="BB9"/>
          <cell r="BC9"/>
          <cell r="BD9"/>
        </row>
        <row r="10">
          <cell r="A10">
            <v>30</v>
          </cell>
          <cell r="B10" t="str">
            <v>Truck Terminal</v>
          </cell>
          <cell r="C10" t="str">
            <v>1,000 Sq Ft</v>
          </cell>
          <cell r="D10" t="str">
            <v>General Urban/Suburban</v>
          </cell>
          <cell r="E10"/>
          <cell r="F10"/>
          <cell r="G10"/>
          <cell r="H10"/>
          <cell r="I10"/>
          <cell r="J10" t="str">
            <v>Avg</v>
          </cell>
          <cell r="K10" t="str">
            <v>Avg</v>
          </cell>
          <cell r="L10" t="str">
            <v>Avg</v>
          </cell>
          <cell r="M10" t="str">
            <v>Yes</v>
          </cell>
          <cell r="N10" t="str">
            <v>*</v>
          </cell>
          <cell r="O10">
            <v>1.97</v>
          </cell>
          <cell r="P10">
            <v>1.87</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cell r="AF10" t="str">
            <v>1,000 Sq Ft</v>
          </cell>
          <cell r="AG10" t="str">
            <v>*</v>
          </cell>
          <cell r="AH10">
            <v>1.97</v>
          </cell>
          <cell r="AI10">
            <v>1.87</v>
          </cell>
          <cell r="AJ10">
            <v>0.47</v>
          </cell>
          <cell r="AK10">
            <v>0.53</v>
          </cell>
          <cell r="AL10">
            <v>0.52</v>
          </cell>
          <cell r="AM10">
            <v>0.48</v>
          </cell>
          <cell r="AN10">
            <v>1</v>
          </cell>
          <cell r="AO10">
            <v>1</v>
          </cell>
          <cell r="AP10">
            <v>1</v>
          </cell>
          <cell r="AQ10" t="str">
            <v>Adjacent Street Traffic</v>
          </cell>
          <cell r="AR10" t="str">
            <v>Adjacent Street Traffic</v>
          </cell>
          <cell r="AS10">
            <v>0</v>
          </cell>
          <cell r="AT10">
            <v>2</v>
          </cell>
          <cell r="AU10">
            <v>4</v>
          </cell>
          <cell r="AV10">
            <v>0</v>
          </cell>
          <cell r="AW10">
            <v>0</v>
          </cell>
          <cell r="AX10">
            <v>0.63</v>
          </cell>
          <cell r="AY10">
            <v>0</v>
          </cell>
          <cell r="AZ10">
            <v>0</v>
          </cell>
          <cell r="BA10" t="str">
            <v>T = 0.22(X) + 35.12</v>
          </cell>
          <cell r="BB10">
            <v>0</v>
          </cell>
          <cell r="BC10">
            <v>0</v>
          </cell>
          <cell r="BD10">
            <v>0</v>
          </cell>
        </row>
        <row r="11">
          <cell r="A11"/>
          <cell r="B11"/>
          <cell r="C11"/>
          <cell r="D11"/>
          <cell r="E11"/>
          <cell r="F11"/>
          <cell r="G11"/>
          <cell r="H11"/>
          <cell r="I11"/>
          <cell r="J11" t="str">
            <v>Avg</v>
          </cell>
          <cell r="K11" t="str">
            <v>Avg</v>
          </cell>
          <cell r="L11" t="str">
            <v>Avg</v>
          </cell>
          <cell r="M11" t="str">
            <v>Yes</v>
          </cell>
          <cell r="N11" t="str">
            <v>*</v>
          </cell>
          <cell r="O11">
            <v>1.97</v>
          </cell>
          <cell r="P11">
            <v>1.87</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30</v>
          </cell>
          <cell r="AF11" t="str">
            <v>1,000 Sq Ft</v>
          </cell>
          <cell r="AG11" t="str">
            <v>*</v>
          </cell>
          <cell r="AH11">
            <v>1.97</v>
          </cell>
          <cell r="AI11">
            <v>1.87</v>
          </cell>
          <cell r="AJ11">
            <v>0.47</v>
          </cell>
          <cell r="AK11">
            <v>0.53</v>
          </cell>
          <cell r="AL11">
            <v>0.52</v>
          </cell>
          <cell r="AM11">
            <v>0.48</v>
          </cell>
          <cell r="AN11">
            <v>1</v>
          </cell>
          <cell r="AO11">
            <v>1</v>
          </cell>
          <cell r="AP11">
            <v>1</v>
          </cell>
          <cell r="AQ11" t="str">
            <v>Adjacent Street Traffic</v>
          </cell>
          <cell r="AR11" t="str">
            <v>Adjacent Street Traffic</v>
          </cell>
          <cell r="AS11"/>
          <cell r="AT11">
            <v>2</v>
          </cell>
          <cell r="AU11">
            <v>4</v>
          </cell>
          <cell r="AV11"/>
          <cell r="AW11"/>
          <cell r="AX11">
            <v>0.63</v>
          </cell>
          <cell r="AY11"/>
          <cell r="AZ11"/>
          <cell r="BA11" t="str">
            <v>T = 0.22(X) + 35.12</v>
          </cell>
          <cell r="BB11"/>
          <cell r="BC11"/>
          <cell r="BD11">
            <v>0</v>
          </cell>
        </row>
        <row r="12">
          <cell r="A12"/>
          <cell r="B12"/>
          <cell r="C12"/>
          <cell r="D12"/>
          <cell r="E12"/>
          <cell r="F12"/>
          <cell r="G12"/>
          <cell r="H12"/>
          <cell r="I12"/>
          <cell r="J12" t="str">
            <v>Avg</v>
          </cell>
          <cell r="K12" t="str">
            <v>Avg</v>
          </cell>
          <cell r="L12" t="str">
            <v>Avg</v>
          </cell>
          <cell r="M12" t="str">
            <v>Yes</v>
          </cell>
          <cell r="N12" t="str">
            <v>*</v>
          </cell>
          <cell r="O12">
            <v>0.84</v>
          </cell>
          <cell r="P12">
            <v>0.69</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30</v>
          </cell>
          <cell r="AF12" t="str">
            <v>Employee(s)</v>
          </cell>
          <cell r="AG12" t="str">
            <v>*</v>
          </cell>
          <cell r="AH12">
            <v>0.84</v>
          </cell>
          <cell r="AI12">
            <v>0.69</v>
          </cell>
          <cell r="AJ12">
            <v>0.47</v>
          </cell>
          <cell r="AK12">
            <v>0.53</v>
          </cell>
          <cell r="AL12">
            <v>0.52</v>
          </cell>
          <cell r="AM12">
            <v>0.48</v>
          </cell>
          <cell r="AN12">
            <v>1</v>
          </cell>
          <cell r="AO12">
            <v>1</v>
          </cell>
          <cell r="AP12">
            <v>1</v>
          </cell>
          <cell r="AQ12" t="str">
            <v>Adjacent Street Traffic</v>
          </cell>
          <cell r="AR12" t="str">
            <v>Adjacent Street Traffic</v>
          </cell>
          <cell r="AS12"/>
          <cell r="AT12">
            <v>2</v>
          </cell>
          <cell r="AU12">
            <v>4</v>
          </cell>
          <cell r="AV12"/>
          <cell r="AW12"/>
          <cell r="AX12"/>
          <cell r="AY12"/>
          <cell r="AZ12"/>
          <cell r="BA12"/>
          <cell r="BB12"/>
          <cell r="BC12"/>
          <cell r="BD12"/>
        </row>
        <row r="13">
          <cell r="A13">
            <v>90</v>
          </cell>
          <cell r="B13" t="str">
            <v>Park and Ride w/ Bus or Light Rail Service</v>
          </cell>
          <cell r="C13" t="str">
            <v>Parking Space(s)</v>
          </cell>
          <cell r="D13" t="str">
            <v>General Urban/Suburban</v>
          </cell>
          <cell r="E13"/>
          <cell r="F13"/>
          <cell r="G13"/>
          <cell r="H13"/>
          <cell r="I13"/>
          <cell r="J13" t="str">
            <v>Avg</v>
          </cell>
          <cell r="K13" t="str">
            <v>Avg</v>
          </cell>
          <cell r="L13" t="str">
            <v>Eq</v>
          </cell>
          <cell r="M13" t="str">
            <v>Yes</v>
          </cell>
          <cell r="N13">
            <v>3.24</v>
          </cell>
          <cell r="O13">
            <v>0.56000000000000005</v>
          </cell>
          <cell r="P13" t="str">
            <v>N/A</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cell r="AF13" t="str">
            <v>Parking Space(s)</v>
          </cell>
          <cell r="AG13">
            <v>3.24</v>
          </cell>
          <cell r="AH13">
            <v>0.56000000000000005</v>
          </cell>
          <cell r="AI13">
            <v>0.49</v>
          </cell>
          <cell r="AJ13">
            <v>0.78</v>
          </cell>
          <cell r="AK13">
            <v>0.22</v>
          </cell>
          <cell r="AL13">
            <v>0.26</v>
          </cell>
          <cell r="AM13">
            <v>0.74</v>
          </cell>
          <cell r="AN13">
            <v>1</v>
          </cell>
          <cell r="AO13">
            <v>1</v>
          </cell>
          <cell r="AP13">
            <v>1</v>
          </cell>
          <cell r="AQ13" t="str">
            <v>Adjacent Street Traffic</v>
          </cell>
          <cell r="AR13" t="str">
            <v>Adjacent Street Traffic</v>
          </cell>
          <cell r="AS13">
            <v>2</v>
          </cell>
          <cell r="AT13">
            <v>38</v>
          </cell>
          <cell r="AU13">
            <v>31</v>
          </cell>
          <cell r="AV13">
            <v>0</v>
          </cell>
          <cell r="AW13">
            <v>0.63</v>
          </cell>
          <cell r="AX13">
            <v>0.81</v>
          </cell>
          <cell r="AY13">
            <v>0</v>
          </cell>
          <cell r="AZ13" t="str">
            <v>T = 0.51(X) + 22.65</v>
          </cell>
          <cell r="BA13" t="str">
            <v>T = 0.39(X) + 47.96</v>
          </cell>
          <cell r="BB13">
            <v>0</v>
          </cell>
          <cell r="BC13">
            <v>0</v>
          </cell>
          <cell r="BD13">
            <v>0</v>
          </cell>
        </row>
        <row r="14">
          <cell r="A14"/>
          <cell r="B14"/>
          <cell r="C14"/>
          <cell r="D14"/>
          <cell r="E14"/>
          <cell r="F14"/>
          <cell r="G14"/>
          <cell r="H14"/>
          <cell r="I14"/>
          <cell r="J14" t="str">
            <v>Avg</v>
          </cell>
          <cell r="K14" t="str">
            <v>Avg</v>
          </cell>
          <cell r="L14" t="str">
            <v>Eq</v>
          </cell>
          <cell r="M14" t="str">
            <v>Yes</v>
          </cell>
          <cell r="N14">
            <v>3.24</v>
          </cell>
          <cell r="O14">
            <v>0.56000000000000005</v>
          </cell>
          <cell r="P14" t="str">
            <v>N/A</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90</v>
          </cell>
          <cell r="AF14" t="str">
            <v>Parking Space(s)</v>
          </cell>
          <cell r="AG14">
            <v>3.24</v>
          </cell>
          <cell r="AH14">
            <v>0.56000000000000005</v>
          </cell>
          <cell r="AI14">
            <v>0.49</v>
          </cell>
          <cell r="AJ14">
            <v>0.78</v>
          </cell>
          <cell r="AK14">
            <v>0.22</v>
          </cell>
          <cell r="AL14">
            <v>0.26</v>
          </cell>
          <cell r="AM14">
            <v>0.74</v>
          </cell>
          <cell r="AN14">
            <v>1</v>
          </cell>
          <cell r="AO14">
            <v>1</v>
          </cell>
          <cell r="AP14">
            <v>1</v>
          </cell>
          <cell r="AQ14" t="str">
            <v>Adjacent Street Traffic</v>
          </cell>
          <cell r="AR14" t="str">
            <v>Adjacent Street Traffic</v>
          </cell>
          <cell r="AS14">
            <v>2</v>
          </cell>
          <cell r="AT14">
            <v>38</v>
          </cell>
          <cell r="AU14">
            <v>31</v>
          </cell>
          <cell r="AV14">
            <v>0</v>
          </cell>
          <cell r="AW14">
            <v>0.63</v>
          </cell>
          <cell r="AX14">
            <v>0.81</v>
          </cell>
          <cell r="AY14"/>
          <cell r="AZ14" t="str">
            <v>T = 0.51(X) + 22.65</v>
          </cell>
          <cell r="BA14" t="str">
            <v>T = 0.39(X) + 47.96</v>
          </cell>
          <cell r="BB14"/>
          <cell r="BC14">
            <v>0</v>
          </cell>
          <cell r="BD14">
            <v>0</v>
          </cell>
        </row>
        <row r="15">
          <cell r="A15"/>
          <cell r="B15"/>
          <cell r="C15"/>
          <cell r="D15"/>
          <cell r="E15"/>
          <cell r="F15"/>
          <cell r="G15"/>
          <cell r="H15"/>
          <cell r="I15"/>
          <cell r="J15" t="str">
            <v>Eq</v>
          </cell>
          <cell r="K15" t="str">
            <v>Eq</v>
          </cell>
          <cell r="L15" t="str">
            <v>Eq</v>
          </cell>
          <cell r="M15" t="str">
            <v/>
          </cell>
          <cell r="N15" t="str">
            <v>N/A</v>
          </cell>
          <cell r="O15" t="str">
            <v>N/A</v>
          </cell>
          <cell r="P15" t="str">
            <v>N/A</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90</v>
          </cell>
          <cell r="AF15" t="str">
            <v>Occupied Parking Space(s)</v>
          </cell>
          <cell r="AG15">
            <v>3.88</v>
          </cell>
          <cell r="AH15">
            <v>0.44</v>
          </cell>
          <cell r="AI15">
            <v>0.55000000000000004</v>
          </cell>
          <cell r="AJ15">
            <v>0.8</v>
          </cell>
          <cell r="AK15">
            <v>0.2</v>
          </cell>
          <cell r="AL15">
            <v>0.25</v>
          </cell>
          <cell r="AM15">
            <v>0.75</v>
          </cell>
          <cell r="AN15">
            <v>1</v>
          </cell>
          <cell r="AO15">
            <v>1</v>
          </cell>
          <cell r="AP15">
            <v>1</v>
          </cell>
          <cell r="AQ15" t="str">
            <v>Adjacent Street Traffic</v>
          </cell>
          <cell r="AR15" t="str">
            <v>Adjacent Street Traffic</v>
          </cell>
          <cell r="AS15">
            <v>43</v>
          </cell>
          <cell r="AT15">
            <v>44</v>
          </cell>
          <cell r="AU15">
            <v>46</v>
          </cell>
          <cell r="AV15">
            <v>0.92</v>
          </cell>
          <cell r="AW15">
            <v>0.8</v>
          </cell>
          <cell r="AX15">
            <v>0.87</v>
          </cell>
          <cell r="AY15" t="str">
            <v>T = 3.78(X) + 44.13</v>
          </cell>
          <cell r="AZ15" t="str">
            <v>T = 0.40(X) + 14.78</v>
          </cell>
          <cell r="BA15" t="str">
            <v>T = 0.54(X) + 1.84</v>
          </cell>
          <cell r="BB15">
            <v>0</v>
          </cell>
          <cell r="BC15">
            <v>0</v>
          </cell>
          <cell r="BD15">
            <v>0</v>
          </cell>
        </row>
        <row r="16">
          <cell r="A16">
            <v>90</v>
          </cell>
          <cell r="B16" t="str">
            <v>Park-and-Ride Lot with Bus or Light Rail Service</v>
          </cell>
          <cell r="C16" t="str">
            <v>Occupied Parking Space(s)</v>
          </cell>
          <cell r="D16" t="str">
            <v>General Urban/Suburban</v>
          </cell>
          <cell r="E16"/>
          <cell r="F16"/>
          <cell r="G16"/>
          <cell r="H16"/>
          <cell r="I16"/>
          <cell r="J16" t="str">
            <v>Eq</v>
          </cell>
          <cell r="K16" t="str">
            <v>Eq</v>
          </cell>
          <cell r="L16" t="str">
            <v>Eq</v>
          </cell>
          <cell r="M16" t="str">
            <v/>
          </cell>
          <cell r="N16" t="str">
            <v>N/A</v>
          </cell>
          <cell r="O16" t="str">
            <v>N/A</v>
          </cell>
          <cell r="P16" t="str">
            <v>N/A</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cell r="AF16" t="str">
            <v>Occupied Parking Space(s)</v>
          </cell>
          <cell r="AG16">
            <v>3.88</v>
          </cell>
          <cell r="AH16">
            <v>0.44</v>
          </cell>
          <cell r="AI16">
            <v>0.55000000000000004</v>
          </cell>
          <cell r="AJ16">
            <v>0.8</v>
          </cell>
          <cell r="AK16">
            <v>0.2</v>
          </cell>
          <cell r="AL16">
            <v>0.25</v>
          </cell>
          <cell r="AM16">
            <v>0.75</v>
          </cell>
          <cell r="AN16">
            <v>1</v>
          </cell>
          <cell r="AO16">
            <v>1</v>
          </cell>
          <cell r="AP16">
            <v>1</v>
          </cell>
          <cell r="AQ16" t="str">
            <v>Adjacent Street Traffic</v>
          </cell>
          <cell r="AR16" t="str">
            <v>Adjacent Street Traffic</v>
          </cell>
          <cell r="AS16">
            <v>43</v>
          </cell>
          <cell r="AT16">
            <v>44</v>
          </cell>
          <cell r="AU16">
            <v>46</v>
          </cell>
          <cell r="AV16">
            <v>0.92</v>
          </cell>
          <cell r="AW16">
            <v>0.8</v>
          </cell>
          <cell r="AX16">
            <v>0.87</v>
          </cell>
          <cell r="AY16" t="str">
            <v>T = 3.78(X) + 44.13</v>
          </cell>
          <cell r="AZ16" t="str">
            <v>T = 0.40(X) + 14.78</v>
          </cell>
          <cell r="BA16" t="str">
            <v>T = 0.54(X) + 1.84</v>
          </cell>
          <cell r="BB16">
            <v>0</v>
          </cell>
          <cell r="BC16">
            <v>0</v>
          </cell>
          <cell r="BD16"/>
        </row>
        <row r="17">
          <cell r="A17"/>
          <cell r="B17"/>
          <cell r="C17"/>
          <cell r="D17"/>
          <cell r="E17"/>
          <cell r="F17"/>
          <cell r="G17"/>
          <cell r="H17"/>
          <cell r="I17"/>
          <cell r="J17"/>
          <cell r="K17"/>
          <cell r="L17"/>
          <cell r="M17"/>
          <cell r="N17"/>
          <cell r="O17"/>
          <cell r="P17" t="str">
            <v>RATE?</v>
          </cell>
          <cell r="Q17"/>
          <cell r="R17"/>
          <cell r="S17"/>
          <cell r="T17"/>
          <cell r="U17"/>
          <cell r="V17"/>
          <cell r="W17"/>
          <cell r="X17">
            <v>0</v>
          </cell>
          <cell r="Y17"/>
          <cell r="Z17"/>
          <cell r="AA17"/>
          <cell r="AB17"/>
          <cell r="AC17"/>
          <cell r="AD17"/>
          <cell r="AE17">
            <v>90</v>
          </cell>
          <cell r="AF17" t="str">
            <v>Occupied Parking Space(s)</v>
          </cell>
          <cell r="AG17">
            <v>3.88</v>
          </cell>
          <cell r="AH17">
            <v>0.44</v>
          </cell>
          <cell r="AI17">
            <v>0.55000000000000004</v>
          </cell>
          <cell r="AJ17">
            <v>0.8</v>
          </cell>
          <cell r="AK17">
            <v>0.2</v>
          </cell>
          <cell r="AL17">
            <v>0.25</v>
          </cell>
          <cell r="AM17">
            <v>0.75</v>
          </cell>
          <cell r="AN17">
            <v>1</v>
          </cell>
          <cell r="AO17">
            <v>1</v>
          </cell>
          <cell r="AP17">
            <v>1</v>
          </cell>
          <cell r="AQ17" t="str">
            <v>Adjacent Street Traffic</v>
          </cell>
          <cell r="AR17" t="str">
            <v>Adjacent Street Traffic</v>
          </cell>
          <cell r="AS17">
            <v>43</v>
          </cell>
          <cell r="AT17">
            <v>44</v>
          </cell>
          <cell r="AU17">
            <v>46</v>
          </cell>
          <cell r="AV17">
            <v>0.92</v>
          </cell>
          <cell r="AW17">
            <v>0.8</v>
          </cell>
          <cell r="AX17">
            <v>0.87</v>
          </cell>
          <cell r="AY17" t="str">
            <v>T = 3.78(X) + 44.13</v>
          </cell>
          <cell r="AZ17" t="str">
            <v>T = 0.40(X) + 14.78</v>
          </cell>
          <cell r="BA17" t="str">
            <v>T = 0.54(X) + 1.84</v>
          </cell>
          <cell r="BB17">
            <v>0</v>
          </cell>
          <cell r="BC17">
            <v>0</v>
          </cell>
          <cell r="BD17">
            <v>0</v>
          </cell>
        </row>
        <row r="18">
          <cell r="E18"/>
          <cell r="F18"/>
          <cell r="G18"/>
          <cell r="H18"/>
          <cell r="I18"/>
          <cell r="P18" t="str">
            <v>RATE?</v>
          </cell>
          <cell r="X18">
            <v>0</v>
          </cell>
          <cell r="AE18">
            <v>90</v>
          </cell>
          <cell r="AF18" t="str">
            <v>Parking Space(s)</v>
          </cell>
          <cell r="AG18">
            <v>3.24</v>
          </cell>
          <cell r="AH18">
            <v>0.56000000000000005</v>
          </cell>
          <cell r="AI18">
            <v>0.49</v>
          </cell>
          <cell r="AJ18">
            <v>0.78</v>
          </cell>
          <cell r="AK18">
            <v>0.22</v>
          </cell>
          <cell r="AL18">
            <v>0.26</v>
          </cell>
          <cell r="AM18">
            <v>0.74</v>
          </cell>
          <cell r="AN18">
            <v>1</v>
          </cell>
          <cell r="AO18">
            <v>1</v>
          </cell>
          <cell r="AP18">
            <v>1</v>
          </cell>
          <cell r="AQ18" t="str">
            <v>Adjacent Street Traffic</v>
          </cell>
          <cell r="AR18" t="str">
            <v>Adjacent Street Traffic</v>
          </cell>
          <cell r="AS18">
            <v>2</v>
          </cell>
          <cell r="AT18">
            <v>38</v>
          </cell>
          <cell r="AU18">
            <v>31</v>
          </cell>
          <cell r="AV18" t="str">
            <v>*</v>
          </cell>
          <cell r="AW18">
            <v>0.63</v>
          </cell>
          <cell r="AX18">
            <v>0.81</v>
          </cell>
          <cell r="AY18"/>
          <cell r="AZ18" t="str">
            <v>T = 0.51(X) + 22.65</v>
          </cell>
          <cell r="BA18" t="str">
            <v>T = 0.39(X) + 47.96</v>
          </cell>
          <cell r="BB18"/>
          <cell r="BC18">
            <v>0</v>
          </cell>
          <cell r="BD18">
            <v>0</v>
          </cell>
        </row>
        <row r="19">
          <cell r="A19">
            <v>110</v>
          </cell>
          <cell r="B19" t="str">
            <v>General Light Industrial</v>
          </cell>
          <cell r="C19" t="str">
            <v>1,000 Sq Ft</v>
          </cell>
          <cell r="D19" t="str">
            <v>General Urban/Suburban</v>
          </cell>
          <cell r="E19"/>
          <cell r="F19"/>
          <cell r="G19"/>
          <cell r="H19"/>
          <cell r="I19"/>
          <cell r="J19" t="str">
            <v>Avg</v>
          </cell>
          <cell r="K19" t="str">
            <v>Avg</v>
          </cell>
          <cell r="L19" t="str">
            <v>Avg</v>
          </cell>
          <cell r="M19" t="str">
            <v/>
          </cell>
          <cell r="N19">
            <v>4.87</v>
          </cell>
          <cell r="O19">
            <v>0.74</v>
          </cell>
          <cell r="P19">
            <v>0.65</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cell r="AF19" t="str">
            <v>1,000 Sq Ft</v>
          </cell>
          <cell r="AG19">
            <v>4.87</v>
          </cell>
          <cell r="AH19">
            <v>0.74</v>
          </cell>
          <cell r="AI19">
            <v>0.65</v>
          </cell>
          <cell r="AJ19">
            <v>0.88</v>
          </cell>
          <cell r="AK19">
            <v>0.12</v>
          </cell>
          <cell r="AL19">
            <v>0.14000000000000001</v>
          </cell>
          <cell r="AM19">
            <v>0.86</v>
          </cell>
          <cell r="AN19">
            <v>1</v>
          </cell>
          <cell r="AO19">
            <v>1</v>
          </cell>
          <cell r="AP19">
            <v>1</v>
          </cell>
          <cell r="AQ19" t="str">
            <v>Adjacent Street Traffic</v>
          </cell>
          <cell r="AR19" t="str">
            <v>Adjacent Street Traffic</v>
          </cell>
          <cell r="AS19">
            <v>37</v>
          </cell>
          <cell r="AT19">
            <v>41</v>
          </cell>
          <cell r="AU19">
            <v>40</v>
          </cell>
          <cell r="AV19">
            <v>0.61</v>
          </cell>
          <cell r="AW19">
            <v>0.66</v>
          </cell>
          <cell r="AX19">
            <v>0.55000000000000004</v>
          </cell>
          <cell r="AY19" t="str">
            <v>T = 3.76(X) + 50.47</v>
          </cell>
          <cell r="AZ19" t="str">
            <v>T = 0.68(X) + 3.81</v>
          </cell>
          <cell r="BA19" t="str">
            <v>Ln(T) = 0.72 Ln(X) + 0.38</v>
          </cell>
          <cell r="BB19">
            <v>0</v>
          </cell>
          <cell r="BC19">
            <v>0</v>
          </cell>
          <cell r="BD19">
            <v>0</v>
          </cell>
        </row>
        <row r="20">
          <cell r="A20"/>
          <cell r="B20"/>
          <cell r="C20"/>
          <cell r="D20"/>
          <cell r="E20"/>
          <cell r="F20"/>
          <cell r="G20"/>
          <cell r="H20"/>
          <cell r="I20"/>
          <cell r="J20" t="str">
            <v>Avg</v>
          </cell>
          <cell r="K20" t="str">
            <v>Avg</v>
          </cell>
          <cell r="L20" t="str">
            <v>Avg</v>
          </cell>
          <cell r="M20"/>
          <cell r="N20">
            <v>4.87</v>
          </cell>
          <cell r="O20">
            <v>0.74</v>
          </cell>
          <cell r="P20">
            <v>0.65</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110</v>
          </cell>
          <cell r="AF20" t="str">
            <v>1,000 Sq Ft</v>
          </cell>
          <cell r="AG20">
            <v>4.87</v>
          </cell>
          <cell r="AH20">
            <v>0.74</v>
          </cell>
          <cell r="AI20">
            <v>0.65</v>
          </cell>
          <cell r="AJ20">
            <v>0.88</v>
          </cell>
          <cell r="AK20">
            <v>0.12</v>
          </cell>
          <cell r="AL20">
            <v>0.14000000000000001</v>
          </cell>
          <cell r="AM20">
            <v>0.86</v>
          </cell>
          <cell r="AN20">
            <v>1</v>
          </cell>
          <cell r="AO20">
            <v>1</v>
          </cell>
          <cell r="AP20">
            <v>1</v>
          </cell>
          <cell r="AQ20" t="str">
            <v>Adjacent Street Traffic</v>
          </cell>
          <cell r="AR20" t="str">
            <v>Adjacent Street Traffic</v>
          </cell>
          <cell r="AS20">
            <v>37</v>
          </cell>
          <cell r="AT20">
            <v>41</v>
          </cell>
          <cell r="AU20">
            <v>40</v>
          </cell>
          <cell r="AV20">
            <v>0.61</v>
          </cell>
          <cell r="AW20">
            <v>0.66</v>
          </cell>
          <cell r="AX20">
            <v>0.55000000000000004</v>
          </cell>
          <cell r="AY20" t="str">
            <v>T = 3.76(X) + 50.47</v>
          </cell>
          <cell r="AZ20" t="str">
            <v>T = 0.68(X) + 3.81</v>
          </cell>
          <cell r="BA20" t="str">
            <v>Ln(T) = 0.72 Ln(X) + 0.38</v>
          </cell>
          <cell r="BB20">
            <v>0</v>
          </cell>
          <cell r="BC20">
            <v>0</v>
          </cell>
          <cell r="BD20">
            <v>0</v>
          </cell>
        </row>
        <row r="21">
          <cell r="A21"/>
          <cell r="B21"/>
          <cell r="C21"/>
          <cell r="D21"/>
          <cell r="E21"/>
          <cell r="F21"/>
          <cell r="G21"/>
          <cell r="H21"/>
          <cell r="I21"/>
          <cell r="J21" t="str">
            <v>Eq</v>
          </cell>
          <cell r="K21" t="str">
            <v>Eq</v>
          </cell>
          <cell r="L21" t="str">
            <v>Eq</v>
          </cell>
          <cell r="M21" t="str">
            <v/>
          </cell>
          <cell r="N21" t="str">
            <v>N/A</v>
          </cell>
          <cell r="O21" t="str">
            <v>N/A</v>
          </cell>
          <cell r="P21" t="str">
            <v>N/A</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110</v>
          </cell>
          <cell r="AF21" t="str">
            <v>Employee(s)</v>
          </cell>
          <cell r="AG21">
            <v>3.1</v>
          </cell>
          <cell r="AH21">
            <v>0.53</v>
          </cell>
          <cell r="AI21">
            <v>0.49</v>
          </cell>
          <cell r="AJ21">
            <v>0.83</v>
          </cell>
          <cell r="AK21">
            <v>0.17</v>
          </cell>
          <cell r="AL21">
            <v>0.22</v>
          </cell>
          <cell r="AM21">
            <v>0.78</v>
          </cell>
          <cell r="AN21">
            <v>1</v>
          </cell>
          <cell r="AO21">
            <v>1</v>
          </cell>
          <cell r="AP21">
            <v>1</v>
          </cell>
          <cell r="AQ21" t="str">
            <v>Adjacent Street Traffic</v>
          </cell>
          <cell r="AR21" t="str">
            <v>Adjacent Street Traffic</v>
          </cell>
          <cell r="AS21">
            <v>37</v>
          </cell>
          <cell r="AT21">
            <v>41</v>
          </cell>
          <cell r="AU21">
            <v>39</v>
          </cell>
          <cell r="AV21">
            <v>0.83</v>
          </cell>
          <cell r="AW21">
            <v>0.83</v>
          </cell>
          <cell r="AX21">
            <v>0.83</v>
          </cell>
          <cell r="AY21" t="str">
            <v>Ln(T) = 0.77Ln(X) + 2.15</v>
          </cell>
          <cell r="AZ21" t="str">
            <v>T = 0.55(X) - 1.28</v>
          </cell>
          <cell r="BA21" t="str">
            <v>T = 0.5(X) - 1.12</v>
          </cell>
          <cell r="BB21">
            <v>0</v>
          </cell>
          <cell r="BC21">
            <v>0</v>
          </cell>
          <cell r="BD21">
            <v>0</v>
          </cell>
        </row>
        <row r="22">
          <cell r="A22">
            <v>130</v>
          </cell>
          <cell r="B22" t="str">
            <v>Industrial Park</v>
          </cell>
          <cell r="C22" t="str">
            <v>1,000 Sq Ft</v>
          </cell>
          <cell r="D22" t="str">
            <v>General Urban/Suburban</v>
          </cell>
          <cell r="E22"/>
          <cell r="F22"/>
          <cell r="G22"/>
          <cell r="H22"/>
          <cell r="I22"/>
          <cell r="J22" t="str">
            <v>Avg</v>
          </cell>
          <cell r="K22" t="str">
            <v>Avg</v>
          </cell>
          <cell r="L22" t="str">
            <v>Avg</v>
          </cell>
          <cell r="M22" t="str">
            <v/>
          </cell>
          <cell r="N22">
            <v>3.37</v>
          </cell>
          <cell r="O22">
            <v>0.34</v>
          </cell>
          <cell r="P22">
            <v>0.34</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cell r="AF22" t="str">
            <v>1,000 Sq Ft</v>
          </cell>
          <cell r="AG22">
            <v>3.37</v>
          </cell>
          <cell r="AH22">
            <v>0.34</v>
          </cell>
          <cell r="AI22">
            <v>0.34</v>
          </cell>
          <cell r="AJ22">
            <v>0.81</v>
          </cell>
          <cell r="AK22">
            <v>0.19</v>
          </cell>
          <cell r="AL22">
            <v>0.22</v>
          </cell>
          <cell r="AM22">
            <v>0.78</v>
          </cell>
          <cell r="AN22">
            <v>1</v>
          </cell>
          <cell r="AO22">
            <v>1</v>
          </cell>
          <cell r="AP22">
            <v>1</v>
          </cell>
          <cell r="AQ22" t="str">
            <v>Adjacent Street Traffic</v>
          </cell>
          <cell r="AR22" t="str">
            <v>Adjacent Street Traffic</v>
          </cell>
          <cell r="AS22">
            <v>27</v>
          </cell>
          <cell r="AT22">
            <v>34</v>
          </cell>
          <cell r="AU22">
            <v>35</v>
          </cell>
          <cell r="AV22">
            <v>0.57999999999999996</v>
          </cell>
          <cell r="AW22">
            <v>0</v>
          </cell>
          <cell r="AX22">
            <v>0</v>
          </cell>
          <cell r="AY22" t="str">
            <v>Ln(T) = 0.52Ln(X) + 4.45</v>
          </cell>
          <cell r="AZ22">
            <v>0</v>
          </cell>
          <cell r="BA22">
            <v>0</v>
          </cell>
          <cell r="BB22">
            <v>0</v>
          </cell>
          <cell r="BC22">
            <v>0</v>
          </cell>
          <cell r="BD22">
            <v>0</v>
          </cell>
        </row>
        <row r="23">
          <cell r="A23"/>
          <cell r="B23"/>
          <cell r="C23"/>
          <cell r="D23"/>
          <cell r="E23"/>
          <cell r="F23"/>
          <cell r="G23"/>
          <cell r="H23"/>
          <cell r="I23"/>
          <cell r="J23" t="str">
            <v>Avg</v>
          </cell>
          <cell r="K23" t="str">
            <v>Avg</v>
          </cell>
          <cell r="L23" t="str">
            <v>Avg</v>
          </cell>
          <cell r="M23"/>
          <cell r="N23">
            <v>3.37</v>
          </cell>
          <cell r="O23">
            <v>0.34</v>
          </cell>
          <cell r="P23">
            <v>0.34</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130</v>
          </cell>
          <cell r="AF23" t="str">
            <v>1,000 Sq Ft</v>
          </cell>
          <cell r="AG23">
            <v>3.37</v>
          </cell>
          <cell r="AH23">
            <v>0.34</v>
          </cell>
          <cell r="AI23">
            <v>0.34</v>
          </cell>
          <cell r="AJ23">
            <v>0.81</v>
          </cell>
          <cell r="AK23">
            <v>0.19</v>
          </cell>
          <cell r="AL23">
            <v>0.22</v>
          </cell>
          <cell r="AM23">
            <v>0.78</v>
          </cell>
          <cell r="AN23">
            <v>1</v>
          </cell>
          <cell r="AO23">
            <v>1</v>
          </cell>
          <cell r="AP23">
            <v>1</v>
          </cell>
          <cell r="AQ23" t="str">
            <v>Adjacent Street Traffic</v>
          </cell>
          <cell r="AR23" t="str">
            <v>Adjacent Street Traffic</v>
          </cell>
          <cell r="AS23">
            <v>27</v>
          </cell>
          <cell r="AT23">
            <v>34</v>
          </cell>
          <cell r="AU23">
            <v>35</v>
          </cell>
          <cell r="AV23">
            <v>0.57999999999999996</v>
          </cell>
          <cell r="AW23">
            <v>0</v>
          </cell>
          <cell r="AX23">
            <v>0</v>
          </cell>
          <cell r="AY23" t="str">
            <v>Ln(T) = 0.52Ln(X) + 4.45</v>
          </cell>
          <cell r="AZ23"/>
          <cell r="BA23"/>
          <cell r="BB23">
            <v>0</v>
          </cell>
          <cell r="BC23"/>
          <cell r="BD23"/>
        </row>
        <row r="24">
          <cell r="A24"/>
          <cell r="B24"/>
          <cell r="C24"/>
          <cell r="D24"/>
          <cell r="E24"/>
          <cell r="F24"/>
          <cell r="G24"/>
          <cell r="H24"/>
          <cell r="I24"/>
          <cell r="J24" t="str">
            <v>Avg</v>
          </cell>
          <cell r="K24" t="str">
            <v>Avg</v>
          </cell>
          <cell r="L24" t="str">
            <v>Avg</v>
          </cell>
          <cell r="M24"/>
          <cell r="N24">
            <v>2.91</v>
          </cell>
          <cell r="O24">
            <v>0.44</v>
          </cell>
          <cell r="P24">
            <v>0.42</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130</v>
          </cell>
          <cell r="AF24" t="str">
            <v>Employee(s)</v>
          </cell>
          <cell r="AG24">
            <v>2.91</v>
          </cell>
          <cell r="AH24">
            <v>0.44</v>
          </cell>
          <cell r="AI24">
            <v>0.42</v>
          </cell>
          <cell r="AJ24">
            <v>0.86</v>
          </cell>
          <cell r="AK24">
            <v>0.14000000000000001</v>
          </cell>
          <cell r="AL24">
            <v>0.2</v>
          </cell>
          <cell r="AM24">
            <v>0.8</v>
          </cell>
          <cell r="AN24">
            <v>1</v>
          </cell>
          <cell r="AO24">
            <v>1</v>
          </cell>
          <cell r="AP24">
            <v>1</v>
          </cell>
          <cell r="AQ24" t="str">
            <v>Adjacent Street Traffic</v>
          </cell>
          <cell r="AR24" t="str">
            <v>Adjacent Street Traffic</v>
          </cell>
          <cell r="AS24">
            <v>16</v>
          </cell>
          <cell r="AT24">
            <v>15</v>
          </cell>
          <cell r="AU24">
            <v>14</v>
          </cell>
          <cell r="AV24">
            <v>0.81</v>
          </cell>
          <cell r="AW24">
            <v>0.87</v>
          </cell>
          <cell r="AX24">
            <v>0.9</v>
          </cell>
          <cell r="AY24" t="str">
            <v>Ln(T) = 0.68Ln(X) + 3.34</v>
          </cell>
          <cell r="AZ24" t="str">
            <v>Ln(T) = 0.82Ln(X) + 0.39</v>
          </cell>
          <cell r="BA24" t="str">
            <v>Ln(T) = 0.74Ln(X) + 0.93</v>
          </cell>
          <cell r="BB24">
            <v>0</v>
          </cell>
          <cell r="BC24">
            <v>0</v>
          </cell>
          <cell r="BD24">
            <v>0</v>
          </cell>
        </row>
        <row r="25">
          <cell r="A25">
            <v>140</v>
          </cell>
          <cell r="B25" t="str">
            <v>Manufacturing</v>
          </cell>
          <cell r="C25" t="str">
            <v>1,000 Sq Ft</v>
          </cell>
          <cell r="D25" t="str">
            <v>General Urban/Suburban</v>
          </cell>
          <cell r="E25"/>
          <cell r="F25"/>
          <cell r="G25"/>
          <cell r="H25"/>
          <cell r="I25"/>
          <cell r="J25" t="str">
            <v>Avg</v>
          </cell>
          <cell r="K25" t="str">
            <v>Avg</v>
          </cell>
          <cell r="L25" t="str">
            <v>Avg</v>
          </cell>
          <cell r="M25" t="str">
            <v/>
          </cell>
          <cell r="N25">
            <v>4.75</v>
          </cell>
          <cell r="O25">
            <v>0.68</v>
          </cell>
          <cell r="P25">
            <v>0.74</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cell r="AF25" t="str">
            <v>1,000 Sq Ft</v>
          </cell>
          <cell r="AG25">
            <v>4.75</v>
          </cell>
          <cell r="AH25">
            <v>0.68</v>
          </cell>
          <cell r="AI25">
            <v>0.74</v>
          </cell>
          <cell r="AJ25">
            <v>0.76</v>
          </cell>
          <cell r="AK25">
            <v>0.24</v>
          </cell>
          <cell r="AL25">
            <v>0.31</v>
          </cell>
          <cell r="AM25">
            <v>0.69</v>
          </cell>
          <cell r="AN25">
            <v>1</v>
          </cell>
          <cell r="AO25">
            <v>1</v>
          </cell>
          <cell r="AP25">
            <v>1</v>
          </cell>
          <cell r="AQ25" t="str">
            <v>Adjacent Street Traffic</v>
          </cell>
          <cell r="AR25" t="str">
            <v>Adjacent Street Traffic</v>
          </cell>
          <cell r="AS25">
            <v>53</v>
          </cell>
          <cell r="AT25">
            <v>48</v>
          </cell>
          <cell r="AU25">
            <v>55</v>
          </cell>
          <cell r="AV25">
            <v>0.68</v>
          </cell>
          <cell r="AW25">
            <v>0.62</v>
          </cell>
          <cell r="AX25">
            <v>0.64</v>
          </cell>
          <cell r="AY25" t="str">
            <v>T = 3.77(X) + 201.98</v>
          </cell>
          <cell r="AZ25" t="str">
            <v>T = 0.61(X) + 9.54</v>
          </cell>
          <cell r="BA25" t="str">
            <v>T = 0.87(X) - 17.50</v>
          </cell>
          <cell r="BB25">
            <v>0</v>
          </cell>
          <cell r="BC25">
            <v>0</v>
          </cell>
          <cell r="BD25">
            <v>0</v>
          </cell>
        </row>
        <row r="26">
          <cell r="A26"/>
          <cell r="B26"/>
          <cell r="C26"/>
          <cell r="D26"/>
          <cell r="E26"/>
          <cell r="F26"/>
          <cell r="G26"/>
          <cell r="H26"/>
          <cell r="I26"/>
          <cell r="J26" t="str">
            <v>Avg</v>
          </cell>
          <cell r="K26" t="str">
            <v>Avg</v>
          </cell>
          <cell r="L26" t="str">
            <v>Avg</v>
          </cell>
          <cell r="M26"/>
          <cell r="N26">
            <v>4.75</v>
          </cell>
          <cell r="O26">
            <v>0.68</v>
          </cell>
          <cell r="P26">
            <v>0.74</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140</v>
          </cell>
          <cell r="AF26" t="str">
            <v>1,000 Sq Ft</v>
          </cell>
          <cell r="AG26">
            <v>4.75</v>
          </cell>
          <cell r="AH26">
            <v>0.68</v>
          </cell>
          <cell r="AI26">
            <v>0.74</v>
          </cell>
          <cell r="AJ26">
            <v>0.76</v>
          </cell>
          <cell r="AK26">
            <v>0.24</v>
          </cell>
          <cell r="AL26">
            <v>0.31</v>
          </cell>
          <cell r="AM26">
            <v>0.69</v>
          </cell>
          <cell r="AN26">
            <v>1</v>
          </cell>
          <cell r="AO26">
            <v>1</v>
          </cell>
          <cell r="AP26">
            <v>1</v>
          </cell>
          <cell r="AQ26" t="str">
            <v>Adjacent Street Traffic</v>
          </cell>
          <cell r="AR26" t="str">
            <v>Adjacent Street Traffic</v>
          </cell>
          <cell r="AS26">
            <v>53</v>
          </cell>
          <cell r="AT26">
            <v>48</v>
          </cell>
          <cell r="AU26">
            <v>55</v>
          </cell>
          <cell r="AV26">
            <v>0.68</v>
          </cell>
          <cell r="AW26">
            <v>0.62</v>
          </cell>
          <cell r="AX26">
            <v>0.64</v>
          </cell>
          <cell r="AY26" t="str">
            <v>T = 3.77(X) + 201.98</v>
          </cell>
          <cell r="AZ26" t="str">
            <v>T = 0.61(X) + 9.54</v>
          </cell>
          <cell r="BA26" t="str">
            <v>T = 0.87(X) - 17.50</v>
          </cell>
          <cell r="BB26">
            <v>0</v>
          </cell>
          <cell r="BC26">
            <v>0</v>
          </cell>
          <cell r="BD26">
            <v>0</v>
          </cell>
        </row>
        <row r="27">
          <cell r="A27"/>
          <cell r="B27"/>
          <cell r="C27"/>
          <cell r="D27"/>
          <cell r="E27"/>
          <cell r="F27"/>
          <cell r="G27"/>
          <cell r="H27"/>
          <cell r="I27"/>
          <cell r="J27" t="str">
            <v>Eq</v>
          </cell>
          <cell r="K27" t="str">
            <v>Avg</v>
          </cell>
          <cell r="L27" t="str">
            <v>Avg</v>
          </cell>
          <cell r="M27"/>
          <cell r="N27" t="str">
            <v>N/A</v>
          </cell>
          <cell r="O27">
            <v>4.79</v>
          </cell>
          <cell r="P27">
            <v>4.99</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140</v>
          </cell>
          <cell r="AF27" t="str">
            <v>Acre(s)</v>
          </cell>
          <cell r="AG27">
            <v>39.53</v>
          </cell>
          <cell r="AH27">
            <v>4.79</v>
          </cell>
          <cell r="AI27">
            <v>4.99</v>
          </cell>
          <cell r="AJ27">
            <v>0.86</v>
          </cell>
          <cell r="AK27">
            <v>0.14000000000000001</v>
          </cell>
          <cell r="AL27">
            <v>0.39</v>
          </cell>
          <cell r="AM27">
            <v>0.61</v>
          </cell>
          <cell r="AN27">
            <v>1</v>
          </cell>
          <cell r="AO27">
            <v>1</v>
          </cell>
          <cell r="AP27">
            <v>1</v>
          </cell>
          <cell r="AQ27" t="str">
            <v>Adjacent Street Traffic</v>
          </cell>
          <cell r="AR27" t="str">
            <v>Adjacent Street Traffic</v>
          </cell>
          <cell r="AS27">
            <v>37</v>
          </cell>
          <cell r="AT27">
            <v>32</v>
          </cell>
          <cell r="AU27">
            <v>32</v>
          </cell>
          <cell r="AV27">
            <v>0.8</v>
          </cell>
          <cell r="AW27">
            <v>0.73</v>
          </cell>
          <cell r="AX27">
            <v>0.63</v>
          </cell>
          <cell r="AY27" t="str">
            <v>T = 37.05(X) + 60.72</v>
          </cell>
          <cell r="AZ27" t="str">
            <v>T = 4.05(X) + 16.16</v>
          </cell>
          <cell r="BA27" t="str">
            <v>T = 3.32(X) + 28.91</v>
          </cell>
          <cell r="BB27">
            <v>0</v>
          </cell>
          <cell r="BC27">
            <v>0</v>
          </cell>
          <cell r="BD27">
            <v>0</v>
          </cell>
        </row>
        <row r="28">
          <cell r="A28"/>
          <cell r="B28"/>
          <cell r="C28"/>
          <cell r="D28"/>
          <cell r="E28"/>
          <cell r="F28"/>
          <cell r="G28"/>
          <cell r="H28"/>
          <cell r="I28"/>
          <cell r="J28" t="str">
            <v>Eq</v>
          </cell>
          <cell r="K28" t="str">
            <v>Eq</v>
          </cell>
          <cell r="L28" t="str">
            <v>Eq</v>
          </cell>
          <cell r="M28"/>
          <cell r="N28" t="str">
            <v>N/A</v>
          </cell>
          <cell r="O28" t="str">
            <v>N/A</v>
          </cell>
          <cell r="P28" t="str">
            <v>N/A</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140</v>
          </cell>
          <cell r="AF28" t="str">
            <v>Employee(s)</v>
          </cell>
          <cell r="AG28">
            <v>2.5099999999999998</v>
          </cell>
          <cell r="AH28">
            <v>0.32</v>
          </cell>
          <cell r="AI28">
            <v>0.31</v>
          </cell>
          <cell r="AJ28">
            <v>0.73</v>
          </cell>
          <cell r="AK28">
            <v>0.27</v>
          </cell>
          <cell r="AL28">
            <v>0.37</v>
          </cell>
          <cell r="AM28">
            <v>0.63</v>
          </cell>
          <cell r="AN28">
            <v>1</v>
          </cell>
          <cell r="AO28">
            <v>1</v>
          </cell>
          <cell r="AP28">
            <v>1</v>
          </cell>
          <cell r="AQ28" t="str">
            <v>Adjacent Street Traffic</v>
          </cell>
          <cell r="AR28" t="str">
            <v>Adjacent Street Traffic</v>
          </cell>
          <cell r="AS28">
            <v>53</v>
          </cell>
          <cell r="AT28">
            <v>37</v>
          </cell>
          <cell r="AU28">
            <v>37</v>
          </cell>
          <cell r="AV28">
            <v>0.93</v>
          </cell>
          <cell r="AW28">
            <v>0.83</v>
          </cell>
          <cell r="AX28">
            <v>0.9</v>
          </cell>
          <cell r="AY28" t="str">
            <v>Ln(T) = 0.89 Ln(X) + 1.68</v>
          </cell>
          <cell r="AZ28" t="str">
            <v>T = 0.24(X) + 29.47</v>
          </cell>
          <cell r="BA28" t="str">
            <v>T = 0.21(X) + 33.45</v>
          </cell>
          <cell r="BB28">
            <v>0</v>
          </cell>
          <cell r="BC28">
            <v>0</v>
          </cell>
          <cell r="BD28">
            <v>0</v>
          </cell>
        </row>
        <row r="29">
          <cell r="A29">
            <v>150</v>
          </cell>
          <cell r="B29" t="str">
            <v>Warehousing</v>
          </cell>
          <cell r="C29" t="str">
            <v>1,000 Sq Ft</v>
          </cell>
          <cell r="D29" t="str">
            <v>General Urban/Suburban</v>
          </cell>
          <cell r="E29"/>
          <cell r="F29"/>
          <cell r="G29"/>
          <cell r="H29"/>
          <cell r="I29"/>
          <cell r="J29" t="str">
            <v>Eq</v>
          </cell>
          <cell r="K29" t="str">
            <v>Avg</v>
          </cell>
          <cell r="L29" t="str">
            <v>Avg</v>
          </cell>
          <cell r="M29" t="str">
            <v/>
          </cell>
          <cell r="N29" t="str">
            <v>N/A</v>
          </cell>
          <cell r="O29">
            <v>0.17</v>
          </cell>
          <cell r="P29">
            <v>0.18</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cell r="AF29" t="str">
            <v>1,000 Sq Ft</v>
          </cell>
          <cell r="AG29">
            <v>1.71</v>
          </cell>
          <cell r="AH29">
            <v>0.17</v>
          </cell>
          <cell r="AI29">
            <v>0.18</v>
          </cell>
          <cell r="AJ29">
            <v>0.77</v>
          </cell>
          <cell r="AK29">
            <v>0.23</v>
          </cell>
          <cell r="AL29">
            <v>0.28000000000000003</v>
          </cell>
          <cell r="AM29">
            <v>0.72</v>
          </cell>
          <cell r="AN29">
            <v>1</v>
          </cell>
          <cell r="AO29">
            <v>1</v>
          </cell>
          <cell r="AP29">
            <v>1</v>
          </cell>
          <cell r="AQ29" t="str">
            <v>Adjacent Street Traffic</v>
          </cell>
          <cell r="AR29" t="str">
            <v>Adjacent Street Traffic</v>
          </cell>
          <cell r="AS29">
            <v>31</v>
          </cell>
          <cell r="AT29">
            <v>36</v>
          </cell>
          <cell r="AU29">
            <v>49</v>
          </cell>
          <cell r="AV29">
            <v>0.92</v>
          </cell>
          <cell r="AW29">
            <v>0.69</v>
          </cell>
          <cell r="AX29">
            <v>0.65</v>
          </cell>
          <cell r="AY29" t="str">
            <v>T = 1.58(X) + 38.29</v>
          </cell>
          <cell r="AZ29" t="str">
            <v>T = 0.12(X) + 23.62</v>
          </cell>
          <cell r="BA29" t="str">
            <v>T = 0.12(X) + 26.48</v>
          </cell>
          <cell r="BB29">
            <v>0</v>
          </cell>
          <cell r="BC29">
            <v>0</v>
          </cell>
          <cell r="BD29">
            <v>0</v>
          </cell>
        </row>
        <row r="30">
          <cell r="A30"/>
          <cell r="B30"/>
          <cell r="C30"/>
          <cell r="D30"/>
          <cell r="E30"/>
          <cell r="F30"/>
          <cell r="G30"/>
          <cell r="H30"/>
          <cell r="I30"/>
          <cell r="J30" t="str">
            <v>Eq</v>
          </cell>
          <cell r="K30" t="str">
            <v>Avg</v>
          </cell>
          <cell r="L30" t="str">
            <v>Avg</v>
          </cell>
          <cell r="M30"/>
          <cell r="N30" t="str">
            <v>N/A</v>
          </cell>
          <cell r="O30">
            <v>0.17</v>
          </cell>
          <cell r="P30">
            <v>0.18</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150</v>
          </cell>
          <cell r="AF30" t="str">
            <v>1,000 Sq Ft</v>
          </cell>
          <cell r="AG30">
            <v>1.71</v>
          </cell>
          <cell r="AH30">
            <v>0.17</v>
          </cell>
          <cell r="AI30">
            <v>0.18</v>
          </cell>
          <cell r="AJ30">
            <v>0.77</v>
          </cell>
          <cell r="AK30">
            <v>0.23</v>
          </cell>
          <cell r="AL30">
            <v>0.28000000000000003</v>
          </cell>
          <cell r="AM30">
            <v>0.72</v>
          </cell>
          <cell r="AN30">
            <v>1</v>
          </cell>
          <cell r="AO30">
            <v>1</v>
          </cell>
          <cell r="AP30">
            <v>1</v>
          </cell>
          <cell r="AQ30" t="str">
            <v>Adjacent Street Traffic</v>
          </cell>
          <cell r="AR30" t="str">
            <v>Adjacent Street Traffic</v>
          </cell>
          <cell r="AS30">
            <v>31</v>
          </cell>
          <cell r="AT30">
            <v>36</v>
          </cell>
          <cell r="AU30">
            <v>49</v>
          </cell>
          <cell r="AV30">
            <v>0.92</v>
          </cell>
          <cell r="AW30">
            <v>0.69</v>
          </cell>
          <cell r="AX30">
            <v>0.65</v>
          </cell>
          <cell r="AY30" t="str">
            <v>T = 1.58(X) + 38.29</v>
          </cell>
          <cell r="AZ30" t="str">
            <v>T = 0.12(X) + 23.62</v>
          </cell>
          <cell r="BA30" t="str">
            <v>T = 0.12(X) + 26.48</v>
          </cell>
          <cell r="BB30">
            <v>0</v>
          </cell>
          <cell r="BC30">
            <v>0</v>
          </cell>
          <cell r="BD30">
            <v>0</v>
          </cell>
        </row>
        <row r="31">
          <cell r="A31"/>
          <cell r="B31"/>
          <cell r="C31"/>
          <cell r="D31"/>
          <cell r="E31"/>
          <cell r="F31"/>
          <cell r="G31"/>
          <cell r="H31"/>
          <cell r="I31"/>
          <cell r="J31" t="str">
            <v>Avg</v>
          </cell>
          <cell r="K31" t="str">
            <v>Avg</v>
          </cell>
          <cell r="L31" t="str">
            <v>Avg</v>
          </cell>
          <cell r="M31"/>
          <cell r="N31">
            <v>5.05</v>
          </cell>
          <cell r="O31">
            <v>0.61</v>
          </cell>
          <cell r="P31">
            <v>0.66</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150</v>
          </cell>
          <cell r="AF31" t="str">
            <v>Employee(s)</v>
          </cell>
          <cell r="AG31">
            <v>5.05</v>
          </cell>
          <cell r="AH31">
            <v>0.61</v>
          </cell>
          <cell r="AI31">
            <v>0.66</v>
          </cell>
          <cell r="AJ31">
            <v>0.72</v>
          </cell>
          <cell r="AK31">
            <v>0.28000000000000003</v>
          </cell>
          <cell r="AL31">
            <v>0.36</v>
          </cell>
          <cell r="AM31">
            <v>0.64</v>
          </cell>
          <cell r="AN31">
            <v>1</v>
          </cell>
          <cell r="AO31">
            <v>1</v>
          </cell>
          <cell r="AP31">
            <v>1</v>
          </cell>
          <cell r="AQ31" t="str">
            <v>Adjacent Street Traffic</v>
          </cell>
          <cell r="AR31" t="str">
            <v>Adjacent Street Traffic</v>
          </cell>
          <cell r="AS31">
            <v>14</v>
          </cell>
          <cell r="AT31">
            <v>14</v>
          </cell>
          <cell r="AU31">
            <v>15</v>
          </cell>
          <cell r="AV31">
            <v>0.88</v>
          </cell>
          <cell r="AW31">
            <v>0.91</v>
          </cell>
          <cell r="AX31">
            <v>0.74</v>
          </cell>
          <cell r="AY31" t="str">
            <v>Ln(T) = 0.82Ln(X) + 2.33</v>
          </cell>
          <cell r="AZ31" t="str">
            <v>T = 0.52(X) + 4.93</v>
          </cell>
          <cell r="BA31" t="str">
            <v>Ln(T) = 0.98Ln(X) - 0.35</v>
          </cell>
          <cell r="BB31">
            <v>0</v>
          </cell>
          <cell r="BC31">
            <v>0</v>
          </cell>
          <cell r="BD31">
            <v>0</v>
          </cell>
        </row>
        <row r="32">
          <cell r="A32">
            <v>151</v>
          </cell>
          <cell r="B32" t="str">
            <v>Mini-Warehouse</v>
          </cell>
          <cell r="C32" t="str">
            <v>1,000 Sq Ft</v>
          </cell>
          <cell r="D32" t="str">
            <v>General Urban/Suburban</v>
          </cell>
          <cell r="E32"/>
          <cell r="F32"/>
          <cell r="G32"/>
          <cell r="H32"/>
          <cell r="I32"/>
          <cell r="J32" t="str">
            <v>Avg</v>
          </cell>
          <cell r="K32" t="str">
            <v>Avg</v>
          </cell>
          <cell r="L32" t="str">
            <v>Avg</v>
          </cell>
          <cell r="M32" t="str">
            <v/>
          </cell>
          <cell r="N32">
            <v>1.45</v>
          </cell>
          <cell r="O32">
            <v>0.09</v>
          </cell>
          <cell r="P32">
            <v>0.15</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cell r="AF32" t="str">
            <v>1,000 Sq Ft</v>
          </cell>
          <cell r="AG32">
            <v>1.45</v>
          </cell>
          <cell r="AH32">
            <v>0.09</v>
          </cell>
          <cell r="AI32">
            <v>0.15</v>
          </cell>
          <cell r="AJ32">
            <v>0.59</v>
          </cell>
          <cell r="AK32">
            <v>0.41</v>
          </cell>
          <cell r="AL32">
            <v>0.47</v>
          </cell>
          <cell r="AM32">
            <v>0.53</v>
          </cell>
          <cell r="AN32">
            <v>1</v>
          </cell>
          <cell r="AO32">
            <v>1</v>
          </cell>
          <cell r="AP32">
            <v>1</v>
          </cell>
          <cell r="AQ32" t="str">
            <v>Adjacent Street Traffic</v>
          </cell>
          <cell r="AR32" t="str">
            <v>Adjacent Street Traffic</v>
          </cell>
          <cell r="AS32">
            <v>16</v>
          </cell>
          <cell r="AT32">
            <v>13</v>
          </cell>
          <cell r="AU32">
            <v>18</v>
          </cell>
          <cell r="AV32" t="str">
            <v>*</v>
          </cell>
          <cell r="AW32" t="str">
            <v>*</v>
          </cell>
          <cell r="AX32" t="str">
            <v>*</v>
          </cell>
          <cell r="AY32">
            <v>0</v>
          </cell>
          <cell r="AZ32">
            <v>0</v>
          </cell>
          <cell r="BA32">
            <v>0</v>
          </cell>
          <cell r="BB32">
            <v>0</v>
          </cell>
          <cell r="BC32">
            <v>0</v>
          </cell>
          <cell r="BD32">
            <v>0</v>
          </cell>
        </row>
        <row r="33">
          <cell r="A33"/>
          <cell r="B33"/>
          <cell r="C33"/>
          <cell r="D33"/>
          <cell r="E33"/>
          <cell r="F33"/>
          <cell r="G33"/>
          <cell r="H33"/>
          <cell r="I33"/>
          <cell r="J33" t="str">
            <v>Avg</v>
          </cell>
          <cell r="K33" t="str">
            <v>Avg</v>
          </cell>
          <cell r="L33" t="str">
            <v>Avg</v>
          </cell>
          <cell r="M33"/>
          <cell r="N33">
            <v>1.45</v>
          </cell>
          <cell r="O33">
            <v>0.09</v>
          </cell>
          <cell r="P33">
            <v>0.15</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151</v>
          </cell>
          <cell r="AF33" t="str">
            <v>1,000 Sq Ft</v>
          </cell>
          <cell r="AG33">
            <v>1.45</v>
          </cell>
          <cell r="AH33">
            <v>0.09</v>
          </cell>
          <cell r="AI33">
            <v>0.15</v>
          </cell>
          <cell r="AJ33">
            <v>0.59</v>
          </cell>
          <cell r="AK33">
            <v>0.41</v>
          </cell>
          <cell r="AL33">
            <v>0.47</v>
          </cell>
          <cell r="AM33">
            <v>0.53</v>
          </cell>
          <cell r="AN33">
            <v>1</v>
          </cell>
          <cell r="AO33">
            <v>1</v>
          </cell>
          <cell r="AP33">
            <v>1</v>
          </cell>
          <cell r="AQ33" t="str">
            <v>Adjacent Street Traffic</v>
          </cell>
          <cell r="AR33" t="str">
            <v>Adjacent Street Traffic</v>
          </cell>
          <cell r="AS33">
            <v>16</v>
          </cell>
          <cell r="AT33">
            <v>13</v>
          </cell>
          <cell r="AU33">
            <v>18</v>
          </cell>
          <cell r="AV33" t="str">
            <v>*</v>
          </cell>
          <cell r="AW33" t="str">
            <v>*</v>
          </cell>
          <cell r="AX33" t="str">
            <v>*</v>
          </cell>
          <cell r="AY33"/>
          <cell r="AZ33"/>
          <cell r="BA33"/>
          <cell r="BB33"/>
          <cell r="BC33"/>
          <cell r="BD33"/>
        </row>
        <row r="34">
          <cell r="A34"/>
          <cell r="B34"/>
          <cell r="C34"/>
          <cell r="D34"/>
          <cell r="E34"/>
          <cell r="F34"/>
          <cell r="G34"/>
          <cell r="H34"/>
          <cell r="I34"/>
          <cell r="J34" t="str">
            <v>Avg</v>
          </cell>
          <cell r="K34" t="str">
            <v>Avg</v>
          </cell>
          <cell r="L34" t="str">
            <v>Avg</v>
          </cell>
          <cell r="M34"/>
          <cell r="N34">
            <v>1.65</v>
          </cell>
          <cell r="O34">
            <v>0.1</v>
          </cell>
          <cell r="P34">
            <v>0.17</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151</v>
          </cell>
          <cell r="AF34" t="str">
            <v>1,000 Sq Ft Net Rentable Area</v>
          </cell>
          <cell r="AG34">
            <v>1.65</v>
          </cell>
          <cell r="AH34">
            <v>0.1</v>
          </cell>
          <cell r="AI34">
            <v>0.17</v>
          </cell>
          <cell r="AJ34">
            <v>0.52</v>
          </cell>
          <cell r="AK34">
            <v>0.48</v>
          </cell>
          <cell r="AL34">
            <v>0.52</v>
          </cell>
          <cell r="AM34">
            <v>0.48</v>
          </cell>
          <cell r="AN34">
            <v>1</v>
          </cell>
          <cell r="AO34">
            <v>1</v>
          </cell>
          <cell r="AP34">
            <v>1</v>
          </cell>
          <cell r="AQ34" t="str">
            <v>Adjacent Street Traffic</v>
          </cell>
          <cell r="AR34" t="str">
            <v>Adjacent Street Traffic</v>
          </cell>
          <cell r="AS34">
            <v>4</v>
          </cell>
          <cell r="AT34">
            <v>8</v>
          </cell>
          <cell r="AU34">
            <v>8</v>
          </cell>
          <cell r="AV34" t="str">
            <v>*</v>
          </cell>
          <cell r="AW34">
            <v>0.52</v>
          </cell>
          <cell r="AX34" t="str">
            <v>*</v>
          </cell>
          <cell r="AY34"/>
          <cell r="AZ34" t="str">
            <v>T = 0.12(X) - 1.70</v>
          </cell>
          <cell r="BA34"/>
          <cell r="BB34"/>
          <cell r="BC34">
            <v>0</v>
          </cell>
          <cell r="BD34"/>
        </row>
        <row r="35">
          <cell r="A35"/>
          <cell r="B35"/>
          <cell r="C35"/>
          <cell r="D35"/>
          <cell r="E35"/>
          <cell r="F35"/>
          <cell r="G35"/>
          <cell r="H35"/>
          <cell r="I35"/>
          <cell r="J35" t="str">
            <v>Avg</v>
          </cell>
          <cell r="K35" t="str">
            <v>Avg</v>
          </cell>
          <cell r="L35" t="str">
            <v>Avg</v>
          </cell>
          <cell r="M35"/>
          <cell r="N35">
            <v>17.96</v>
          </cell>
          <cell r="O35">
            <v>1.21</v>
          </cell>
          <cell r="P35">
            <v>1.68</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151</v>
          </cell>
          <cell r="AF35" t="str">
            <v>Storage Units (100s)</v>
          </cell>
          <cell r="AG35">
            <v>17.96</v>
          </cell>
          <cell r="AH35">
            <v>1.21</v>
          </cell>
          <cell r="AI35">
            <v>1.68</v>
          </cell>
          <cell r="AJ35">
            <v>0.51</v>
          </cell>
          <cell r="AK35">
            <v>0.49</v>
          </cell>
          <cell r="AL35">
            <v>0.5</v>
          </cell>
          <cell r="AM35">
            <v>0.5</v>
          </cell>
          <cell r="AN35">
            <v>1</v>
          </cell>
          <cell r="AO35">
            <v>1</v>
          </cell>
          <cell r="AP35">
            <v>1</v>
          </cell>
          <cell r="AQ35" t="str">
            <v>Adjacent Street Traffic</v>
          </cell>
          <cell r="AR35" t="str">
            <v>Adjacent Street Traffic</v>
          </cell>
          <cell r="AS35">
            <v>6</v>
          </cell>
          <cell r="AT35">
            <v>7</v>
          </cell>
          <cell r="AU35">
            <v>9</v>
          </cell>
          <cell r="AV35">
            <v>0.96</v>
          </cell>
          <cell r="AW35">
            <v>0.68</v>
          </cell>
          <cell r="AX35">
            <v>0.52</v>
          </cell>
          <cell r="AY35" t="str">
            <v>T = 18.86(X) - 4.09</v>
          </cell>
          <cell r="AZ35" t="str">
            <v>T = 1.64(X) - 2.90</v>
          </cell>
          <cell r="BA35" t="str">
            <v>Ln(T) = 0.60 Ln(X) + 1.07</v>
          </cell>
          <cell r="BB35">
            <v>0</v>
          </cell>
          <cell r="BC35">
            <v>0</v>
          </cell>
          <cell r="BD35">
            <v>0</v>
          </cell>
        </row>
        <row r="36">
          <cell r="A36"/>
          <cell r="B36"/>
          <cell r="C36"/>
          <cell r="D36"/>
          <cell r="E36"/>
          <cell r="F36"/>
          <cell r="G36"/>
          <cell r="H36"/>
          <cell r="I36"/>
          <cell r="J36" t="str">
            <v>Avg</v>
          </cell>
          <cell r="K36" t="str">
            <v>Avg</v>
          </cell>
          <cell r="L36" t="str">
            <v>Avg</v>
          </cell>
          <cell r="M36"/>
          <cell r="N36">
            <v>19.190000000000001</v>
          </cell>
          <cell r="O36">
            <v>1.34</v>
          </cell>
          <cell r="P36">
            <v>1.54</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151</v>
          </cell>
          <cell r="AF36" t="str">
            <v>Occupied Storage Units (100s)</v>
          </cell>
          <cell r="AG36">
            <v>19.190000000000001</v>
          </cell>
          <cell r="AH36">
            <v>1.34</v>
          </cell>
          <cell r="AI36">
            <v>1.54</v>
          </cell>
          <cell r="AJ36">
            <v>0.56000000000000005</v>
          </cell>
          <cell r="AK36">
            <v>0.44</v>
          </cell>
          <cell r="AL36">
            <v>0.5</v>
          </cell>
          <cell r="AM36">
            <v>0.5</v>
          </cell>
          <cell r="AN36">
            <v>1</v>
          </cell>
          <cell r="AO36">
            <v>1</v>
          </cell>
          <cell r="AP36">
            <v>1</v>
          </cell>
          <cell r="AQ36" t="str">
            <v>Adjacent Street Traffic</v>
          </cell>
          <cell r="AR36" t="str">
            <v>Adjacent Street Traffic</v>
          </cell>
          <cell r="AS36">
            <v>4</v>
          </cell>
          <cell r="AT36">
            <v>5</v>
          </cell>
          <cell r="AU36">
            <v>5</v>
          </cell>
          <cell r="AV36">
            <v>0.99</v>
          </cell>
          <cell r="AW36">
            <v>0.54</v>
          </cell>
          <cell r="AX36">
            <v>0.65</v>
          </cell>
          <cell r="AY36" t="str">
            <v>T = 25.95(X) - 59.45</v>
          </cell>
          <cell r="AZ36" t="str">
            <v>T = 1.82(X) - 4.21</v>
          </cell>
          <cell r="BA36" t="str">
            <v>T = 2.50(X) - 8.42</v>
          </cell>
          <cell r="BB36">
            <v>0</v>
          </cell>
          <cell r="BC36">
            <v>0</v>
          </cell>
          <cell r="BD36">
            <v>0</v>
          </cell>
        </row>
        <row r="37">
          <cell r="A37">
            <v>154</v>
          </cell>
          <cell r="B37" t="str">
            <v>High-Cube Transload and Short-Term Storage Warehouse</v>
          </cell>
          <cell r="C37" t="str">
            <v>1,000 Sq Ft</v>
          </cell>
          <cell r="D37" t="str">
            <v>General Urban/Suburban</v>
          </cell>
          <cell r="E37"/>
          <cell r="F37"/>
          <cell r="G37"/>
          <cell r="H37"/>
          <cell r="I37"/>
          <cell r="J37" t="str">
            <v>Eq</v>
          </cell>
          <cell r="K37" t="str">
            <v>Eq</v>
          </cell>
          <cell r="L37" t="str">
            <v>Eq</v>
          </cell>
          <cell r="M37" t="str">
            <v/>
          </cell>
          <cell r="N37" t="str">
            <v>N/A</v>
          </cell>
          <cell r="O37" t="str">
            <v>N/A</v>
          </cell>
          <cell r="P37" t="str">
            <v>N/A</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154</v>
          </cell>
          <cell r="AF37" t="str">
            <v>1,000 Sq Ft</v>
          </cell>
          <cell r="AG37">
            <v>1.4</v>
          </cell>
          <cell r="AH37">
            <v>0.08</v>
          </cell>
          <cell r="AI37">
            <v>0.1</v>
          </cell>
          <cell r="AJ37">
            <v>0.77</v>
          </cell>
          <cell r="AK37">
            <v>0.23</v>
          </cell>
          <cell r="AL37">
            <v>0.28000000000000003</v>
          </cell>
          <cell r="AM37">
            <v>0.72</v>
          </cell>
          <cell r="AN37">
            <v>1</v>
          </cell>
          <cell r="AO37">
            <v>1</v>
          </cell>
          <cell r="AP37">
            <v>1</v>
          </cell>
          <cell r="AQ37" t="str">
            <v>Adjacent Street Traffic</v>
          </cell>
          <cell r="AR37" t="str">
            <v>Adjacent Street Traffic</v>
          </cell>
          <cell r="AS37">
            <v>91</v>
          </cell>
          <cell r="AT37">
            <v>102</v>
          </cell>
          <cell r="AU37">
            <v>103</v>
          </cell>
          <cell r="AV37" t="str">
            <v>*</v>
          </cell>
          <cell r="AW37" t="str">
            <v>*</v>
          </cell>
          <cell r="AX37" t="str">
            <v>*</v>
          </cell>
          <cell r="AY37"/>
          <cell r="AZ37"/>
          <cell r="BA37"/>
          <cell r="BB37"/>
          <cell r="BC37"/>
          <cell r="BD37"/>
        </row>
        <row r="38">
          <cell r="A38">
            <v>155</v>
          </cell>
          <cell r="B38" t="str">
            <v>High-Cube Fulfillment Center Warehouse</v>
          </cell>
          <cell r="C38" t="str">
            <v>1,000 Sq Ft</v>
          </cell>
          <cell r="D38" t="str">
            <v>General Urban/Suburban</v>
          </cell>
          <cell r="E38"/>
          <cell r="F38"/>
          <cell r="G38"/>
          <cell r="H38"/>
          <cell r="I38"/>
          <cell r="J38" t="str">
            <v>Avg</v>
          </cell>
          <cell r="K38" t="str">
            <v>Eq</v>
          </cell>
          <cell r="L38" t="str">
            <v>Eq</v>
          </cell>
          <cell r="M38" t="str">
            <v/>
          </cell>
          <cell r="N38">
            <v>1.81</v>
          </cell>
          <cell r="O38" t="str">
            <v>N/A</v>
          </cell>
          <cell r="P38" t="str">
            <v>N/A</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155</v>
          </cell>
          <cell r="AF38" t="str">
            <v>1,000 Sq Ft</v>
          </cell>
          <cell r="AG38">
            <v>1.81</v>
          </cell>
          <cell r="AH38">
            <v>0.15</v>
          </cell>
          <cell r="AI38">
            <v>0.16</v>
          </cell>
          <cell r="AJ38">
            <v>0.81</v>
          </cell>
          <cell r="AK38">
            <v>0.19</v>
          </cell>
          <cell r="AL38">
            <v>0.39</v>
          </cell>
          <cell r="AM38">
            <v>0.61</v>
          </cell>
          <cell r="AN38">
            <v>1</v>
          </cell>
          <cell r="AO38">
            <v>1</v>
          </cell>
          <cell r="AP38">
            <v>1</v>
          </cell>
          <cell r="AQ38" t="str">
            <v>Adjacent Street Traffic</v>
          </cell>
          <cell r="AR38" t="str">
            <v>Adjacent Street Traffic</v>
          </cell>
          <cell r="AS38">
            <v>10</v>
          </cell>
          <cell r="AT38">
            <v>22</v>
          </cell>
          <cell r="AU38">
            <v>22</v>
          </cell>
          <cell r="AV38">
            <v>0.54</v>
          </cell>
          <cell r="AW38" t="str">
            <v>*</v>
          </cell>
          <cell r="AX38" t="str">
            <v>*</v>
          </cell>
          <cell r="AY38" t="str">
            <v>T = 2.00(X) - 173.61</v>
          </cell>
          <cell r="AZ38"/>
          <cell r="BA38"/>
          <cell r="BB38">
            <v>0</v>
          </cell>
          <cell r="BC38"/>
          <cell r="BD38"/>
        </row>
        <row r="39">
          <cell r="A39">
            <v>156</v>
          </cell>
          <cell r="B39" t="str">
            <v>High-Cube Parcel Hub Warehouse</v>
          </cell>
          <cell r="C39" t="str">
            <v>1,000 Sq Ft</v>
          </cell>
          <cell r="D39" t="str">
            <v>General Urban/Suburban</v>
          </cell>
          <cell r="E39"/>
          <cell r="F39"/>
          <cell r="G39"/>
          <cell r="H39"/>
          <cell r="I39"/>
          <cell r="J39" t="str">
            <v>Avg</v>
          </cell>
          <cell r="K39" t="str">
            <v>Avg</v>
          </cell>
          <cell r="L39" t="str">
            <v>Avg</v>
          </cell>
          <cell r="M39" t="str">
            <v>Yes</v>
          </cell>
          <cell r="N39">
            <v>4.63</v>
          </cell>
          <cell r="O39">
            <v>0.7</v>
          </cell>
          <cell r="P39">
            <v>0.64</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156</v>
          </cell>
          <cell r="AF39" t="str">
            <v>1,000 Sq Ft</v>
          </cell>
          <cell r="AG39">
            <v>4.63</v>
          </cell>
          <cell r="AH39">
            <v>0.7</v>
          </cell>
          <cell r="AI39">
            <v>0.64</v>
          </cell>
          <cell r="AJ39">
            <v>0.5</v>
          </cell>
          <cell r="AK39">
            <v>0.5</v>
          </cell>
          <cell r="AL39">
            <v>0.68</v>
          </cell>
          <cell r="AM39">
            <v>0.32</v>
          </cell>
          <cell r="AN39">
            <v>1</v>
          </cell>
          <cell r="AO39">
            <v>1</v>
          </cell>
          <cell r="AP39">
            <v>1</v>
          </cell>
          <cell r="AQ39" t="str">
            <v>Adjacent Street Traffic</v>
          </cell>
          <cell r="AR39" t="str">
            <v>Adjacent Street Traffic</v>
          </cell>
          <cell r="AS39">
            <v>8</v>
          </cell>
          <cell r="AT39">
            <v>4</v>
          </cell>
          <cell r="AU39">
            <v>4</v>
          </cell>
          <cell r="AV39" t="str">
            <v>*</v>
          </cell>
          <cell r="AW39">
            <v>0.93</v>
          </cell>
          <cell r="AX39">
            <v>0.86</v>
          </cell>
          <cell r="AY39"/>
          <cell r="AZ39" t="str">
            <v>T = 1.37(X) - 218.14</v>
          </cell>
          <cell r="BA39" t="str">
            <v>T = 1.41(X) - 254.12</v>
          </cell>
          <cell r="BB39"/>
          <cell r="BC39">
            <v>0</v>
          </cell>
          <cell r="BD39">
            <v>0</v>
          </cell>
        </row>
        <row r="40">
          <cell r="A40">
            <v>157</v>
          </cell>
          <cell r="B40" t="str">
            <v>High-Cube Cold Storage Warehouse</v>
          </cell>
          <cell r="C40" t="str">
            <v>1,000 Sq Ft</v>
          </cell>
          <cell r="D40" t="str">
            <v>General Urban/Suburban</v>
          </cell>
          <cell r="E40"/>
          <cell r="F40"/>
          <cell r="G40"/>
          <cell r="H40"/>
          <cell r="I40"/>
          <cell r="J40" t="str">
            <v>Avg</v>
          </cell>
          <cell r="K40" t="str">
            <v>Avg</v>
          </cell>
          <cell r="L40" t="str">
            <v>Avg</v>
          </cell>
          <cell r="M40" t="str">
            <v>Yes</v>
          </cell>
          <cell r="N40">
            <v>2.12</v>
          </cell>
          <cell r="O40">
            <v>0.11</v>
          </cell>
          <cell r="P40">
            <v>0.12</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157</v>
          </cell>
          <cell r="AF40" t="str">
            <v>1,000 Sq Ft</v>
          </cell>
          <cell r="AG40">
            <v>2.12</v>
          </cell>
          <cell r="AH40">
            <v>0.11</v>
          </cell>
          <cell r="AI40">
            <v>0.12</v>
          </cell>
          <cell r="AJ40" t="str">
            <v>*</v>
          </cell>
          <cell r="AK40" t="str">
            <v>*</v>
          </cell>
          <cell r="AL40" t="str">
            <v>*</v>
          </cell>
          <cell r="AM40" t="str">
            <v>*</v>
          </cell>
          <cell r="AN40">
            <v>1</v>
          </cell>
          <cell r="AO40">
            <v>1</v>
          </cell>
          <cell r="AP40">
            <v>1</v>
          </cell>
          <cell r="AQ40" t="str">
            <v>Adjacent Street Traffic</v>
          </cell>
          <cell r="AR40" t="str">
            <v>Adjacent Street Traffic</v>
          </cell>
          <cell r="AS40">
            <v>5</v>
          </cell>
          <cell r="AT40">
            <v>5</v>
          </cell>
          <cell r="AU40">
            <v>5</v>
          </cell>
          <cell r="AV40">
            <v>0.82</v>
          </cell>
          <cell r="AW40">
            <v>0.76</v>
          </cell>
          <cell r="AX40">
            <v>0.84</v>
          </cell>
          <cell r="AY40" t="str">
            <v>T  = 2.91(X) - 452.80</v>
          </cell>
          <cell r="AZ40" t="str">
            <v>T = 0.15(X) - 19.75</v>
          </cell>
          <cell r="BA40" t="str">
            <v>T = 0.16(X) - 26.24</v>
          </cell>
          <cell r="BB40">
            <v>0</v>
          </cell>
          <cell r="BC40">
            <v>0</v>
          </cell>
          <cell r="BD40">
            <v>0</v>
          </cell>
        </row>
        <row r="41">
          <cell r="A41">
            <v>160</v>
          </cell>
          <cell r="B41" t="str">
            <v>Data Center</v>
          </cell>
          <cell r="C41" t="str">
            <v>1,000 Sq Ft</v>
          </cell>
          <cell r="D41" t="str">
            <v>General Urban/Suburban</v>
          </cell>
          <cell r="E41"/>
          <cell r="F41"/>
          <cell r="G41"/>
          <cell r="H41"/>
          <cell r="I41"/>
          <cell r="J41" t="str">
            <v>Avg</v>
          </cell>
          <cell r="K41" t="str">
            <v>Avg</v>
          </cell>
          <cell r="L41" t="str">
            <v>Avg</v>
          </cell>
          <cell r="M41" t="str">
            <v>Yes</v>
          </cell>
          <cell r="N41">
            <v>0.99</v>
          </cell>
          <cell r="O41">
            <v>0.11</v>
          </cell>
          <cell r="P41">
            <v>0.09</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160</v>
          </cell>
          <cell r="AF41" t="str">
            <v>1,000 Sq Ft</v>
          </cell>
          <cell r="AG41">
            <v>0.99</v>
          </cell>
          <cell r="AH41">
            <v>0.11</v>
          </cell>
          <cell r="AI41">
            <v>0.09</v>
          </cell>
          <cell r="AJ41">
            <v>0.55000000000000004</v>
          </cell>
          <cell r="AK41">
            <v>0.45</v>
          </cell>
          <cell r="AL41">
            <v>0.3</v>
          </cell>
          <cell r="AM41">
            <v>0.7</v>
          </cell>
          <cell r="AN41">
            <v>1</v>
          </cell>
          <cell r="AO41">
            <v>1</v>
          </cell>
          <cell r="AP41">
            <v>1</v>
          </cell>
          <cell r="AQ41" t="str">
            <v>Adjacent Street Traffic</v>
          </cell>
          <cell r="AR41" t="str">
            <v>Adjacent Street Traffic</v>
          </cell>
          <cell r="AS41">
            <v>2</v>
          </cell>
          <cell r="AT41">
            <v>6</v>
          </cell>
          <cell r="AU41">
            <v>5</v>
          </cell>
          <cell r="AV41" t="str">
            <v>*</v>
          </cell>
          <cell r="AW41">
            <v>0.54</v>
          </cell>
          <cell r="AX41">
            <v>0.77</v>
          </cell>
          <cell r="AY41"/>
          <cell r="AZ41" t="str">
            <v>T = 0.13(X) - 5.63</v>
          </cell>
          <cell r="BA41" t="str">
            <v>T = 0.11(X) - 5.65</v>
          </cell>
          <cell r="BB41"/>
          <cell r="BC41">
            <v>0</v>
          </cell>
          <cell r="BD41">
            <v>0</v>
          </cell>
        </row>
        <row r="42">
          <cell r="A42">
            <v>170</v>
          </cell>
          <cell r="B42" t="str">
            <v>Utilities</v>
          </cell>
          <cell r="C42" t="str">
            <v>1,000 Sq Ft</v>
          </cell>
          <cell r="D42" t="str">
            <v>General Urban/Suburban</v>
          </cell>
          <cell r="E42"/>
          <cell r="F42"/>
          <cell r="G42"/>
          <cell r="H42"/>
          <cell r="I42"/>
          <cell r="J42" t="str">
            <v>Avg</v>
          </cell>
          <cell r="K42" t="str">
            <v>Avg</v>
          </cell>
          <cell r="L42" t="str">
            <v>Avg</v>
          </cell>
          <cell r="M42" t="str">
            <v/>
          </cell>
          <cell r="N42">
            <v>12.29</v>
          </cell>
          <cell r="O42">
            <v>2.33</v>
          </cell>
          <cell r="P42">
            <v>2.16</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cell r="AF42" t="str">
            <v>1,000 Sq Ft</v>
          </cell>
          <cell r="AG42">
            <v>12.29</v>
          </cell>
          <cell r="AH42">
            <v>2.33</v>
          </cell>
          <cell r="AI42">
            <v>2.16</v>
          </cell>
          <cell r="AJ42">
            <v>0.87</v>
          </cell>
          <cell r="AK42">
            <v>0.13</v>
          </cell>
          <cell r="AL42">
            <v>0.18</v>
          </cell>
          <cell r="AM42">
            <v>0.82</v>
          </cell>
          <cell r="AN42">
            <v>1</v>
          </cell>
          <cell r="AO42">
            <v>1</v>
          </cell>
          <cell r="AP42">
            <v>1</v>
          </cell>
          <cell r="AQ42" t="str">
            <v>Adjacent Street Traffic</v>
          </cell>
          <cell r="AR42" t="str">
            <v>Adjacent Street Traffic</v>
          </cell>
          <cell r="AS42">
            <v>13</v>
          </cell>
          <cell r="AT42">
            <v>13</v>
          </cell>
          <cell r="AU42">
            <v>14</v>
          </cell>
          <cell r="AV42">
            <v>0.51</v>
          </cell>
          <cell r="AW42" t="str">
            <v>*</v>
          </cell>
          <cell r="AX42">
            <v>0.52</v>
          </cell>
          <cell r="AY42" t="str">
            <v>Ln(T) = 0.74Ln(X) + 2.73</v>
          </cell>
          <cell r="AZ42">
            <v>0</v>
          </cell>
          <cell r="BA42" t="str">
            <v>Ln(T) = 0.85Ln(X) + 0.86</v>
          </cell>
          <cell r="BB42">
            <v>0</v>
          </cell>
          <cell r="BC42">
            <v>0</v>
          </cell>
          <cell r="BD42">
            <v>0</v>
          </cell>
        </row>
        <row r="43">
          <cell r="A43"/>
          <cell r="B43"/>
          <cell r="C43"/>
          <cell r="D43"/>
          <cell r="E43"/>
          <cell r="F43"/>
          <cell r="G43"/>
          <cell r="H43"/>
          <cell r="I43"/>
          <cell r="J43" t="str">
            <v>Avg</v>
          </cell>
          <cell r="K43" t="str">
            <v>Avg</v>
          </cell>
          <cell r="L43" t="str">
            <v>Avg</v>
          </cell>
          <cell r="M43"/>
          <cell r="N43">
            <v>12.29</v>
          </cell>
          <cell r="O43">
            <v>2.33</v>
          </cell>
          <cell r="P43">
            <v>2.16</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170</v>
          </cell>
          <cell r="AF43" t="str">
            <v>1,000 Sq Ft</v>
          </cell>
          <cell r="AG43">
            <v>12.29</v>
          </cell>
          <cell r="AH43">
            <v>2.33</v>
          </cell>
          <cell r="AI43">
            <v>2.16</v>
          </cell>
          <cell r="AJ43">
            <v>0.87</v>
          </cell>
          <cell r="AK43">
            <v>0.13</v>
          </cell>
          <cell r="AL43">
            <v>0.18</v>
          </cell>
          <cell r="AM43">
            <v>0.82</v>
          </cell>
          <cell r="AN43">
            <v>1</v>
          </cell>
          <cell r="AO43">
            <v>1</v>
          </cell>
          <cell r="AP43">
            <v>1</v>
          </cell>
          <cell r="AQ43" t="str">
            <v>Adjacent Street Traffic</v>
          </cell>
          <cell r="AR43" t="str">
            <v>Adjacent Street Traffic</v>
          </cell>
          <cell r="AS43">
            <v>13</v>
          </cell>
          <cell r="AT43">
            <v>13</v>
          </cell>
          <cell r="AU43">
            <v>14</v>
          </cell>
          <cell r="AV43">
            <v>0.51</v>
          </cell>
          <cell r="AW43" t="str">
            <v>*</v>
          </cell>
          <cell r="AX43">
            <v>0.52</v>
          </cell>
          <cell r="AY43" t="str">
            <v>Ln(T) = 0.74Ln(X) + 2.73</v>
          </cell>
          <cell r="AZ43"/>
          <cell r="BA43" t="str">
            <v>Ln(T) = 0.85Ln(X) + 0.86</v>
          </cell>
          <cell r="BB43">
            <v>0</v>
          </cell>
          <cell r="BC43"/>
          <cell r="BD43">
            <v>0</v>
          </cell>
        </row>
        <row r="44">
          <cell r="A44"/>
          <cell r="B44"/>
          <cell r="C44"/>
          <cell r="D44"/>
          <cell r="E44"/>
          <cell r="F44"/>
          <cell r="G44"/>
          <cell r="H44"/>
          <cell r="I44"/>
          <cell r="J44" t="str">
            <v>Avg</v>
          </cell>
          <cell r="K44" t="str">
            <v>Avg</v>
          </cell>
          <cell r="L44" t="str">
            <v>Avg</v>
          </cell>
          <cell r="M44"/>
          <cell r="N44">
            <v>3.85</v>
          </cell>
          <cell r="O44">
            <v>0.71</v>
          </cell>
          <cell r="P44">
            <v>0.75</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170</v>
          </cell>
          <cell r="AF44" t="str">
            <v>Employee(s)</v>
          </cell>
          <cell r="AG44">
            <v>3.85</v>
          </cell>
          <cell r="AH44">
            <v>0.71</v>
          </cell>
          <cell r="AI44">
            <v>0.75</v>
          </cell>
          <cell r="AJ44">
            <v>0.87</v>
          </cell>
          <cell r="AK44">
            <v>0.13</v>
          </cell>
          <cell r="AL44">
            <v>0.14000000000000001</v>
          </cell>
          <cell r="AM44">
            <v>0.86</v>
          </cell>
          <cell r="AN44">
            <v>1</v>
          </cell>
          <cell r="AO44">
            <v>1</v>
          </cell>
          <cell r="AP44">
            <v>1</v>
          </cell>
          <cell r="AQ44" t="str">
            <v>Adjacent Street Traffic</v>
          </cell>
          <cell r="AR44" t="str">
            <v>Adjacent Street Traffic</v>
          </cell>
          <cell r="AS44">
            <v>13</v>
          </cell>
          <cell r="AT44">
            <v>13</v>
          </cell>
          <cell r="AU44">
            <v>14</v>
          </cell>
          <cell r="AV44">
            <v>0.82</v>
          </cell>
          <cell r="AW44">
            <v>0.91</v>
          </cell>
          <cell r="AX44">
            <v>0.99</v>
          </cell>
          <cell r="AY44" t="str">
            <v>T = 3.87(X) -0.92</v>
          </cell>
          <cell r="AZ44" t="str">
            <v>Ln(T) = 0.81Ln(X) + 0.37</v>
          </cell>
          <cell r="BA44" t="str">
            <v>T = 0.81(X) - 4.7</v>
          </cell>
          <cell r="BB44">
            <v>0</v>
          </cell>
          <cell r="BC44">
            <v>0</v>
          </cell>
          <cell r="BD44">
            <v>0</v>
          </cell>
        </row>
        <row r="45">
          <cell r="A45">
            <v>180</v>
          </cell>
          <cell r="B45" t="str">
            <v>Specialty Trade Contractor</v>
          </cell>
          <cell r="C45" t="str">
            <v>1,000 Sq Ft</v>
          </cell>
          <cell r="D45" t="str">
            <v>General Urban/Suburban</v>
          </cell>
          <cell r="E45"/>
          <cell r="F45"/>
          <cell r="G45"/>
          <cell r="H45"/>
          <cell r="I45"/>
          <cell r="J45" t="str">
            <v>Eq</v>
          </cell>
          <cell r="K45" t="str">
            <v>Eq</v>
          </cell>
          <cell r="L45" t="str">
            <v>Avg</v>
          </cell>
          <cell r="M45" t="str">
            <v/>
          </cell>
          <cell r="N45" t="str">
            <v>N/A</v>
          </cell>
          <cell r="O45" t="str">
            <v>N/A</v>
          </cell>
          <cell r="P45">
            <v>1.93</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cell r="AF45" t="str">
            <v>1,000 Sq Ft</v>
          </cell>
          <cell r="AG45">
            <v>9.82</v>
          </cell>
          <cell r="AH45">
            <v>1.66</v>
          </cell>
          <cell r="AI45">
            <v>1.93</v>
          </cell>
          <cell r="AJ45">
            <v>0.74</v>
          </cell>
          <cell r="AK45">
            <v>0.26</v>
          </cell>
          <cell r="AL45">
            <v>0.32</v>
          </cell>
          <cell r="AM45">
            <v>0.68</v>
          </cell>
          <cell r="AN45">
            <v>1</v>
          </cell>
          <cell r="AO45">
            <v>1</v>
          </cell>
          <cell r="AP45">
            <v>1</v>
          </cell>
          <cell r="AQ45" t="str">
            <v>Adjacent Street Traffic</v>
          </cell>
          <cell r="AR45" t="str">
            <v>Adjacent Street Traffic</v>
          </cell>
          <cell r="AS45">
            <v>20</v>
          </cell>
          <cell r="AT45">
            <v>20</v>
          </cell>
          <cell r="AU45">
            <v>19</v>
          </cell>
          <cell r="AV45" t="str">
            <v>*</v>
          </cell>
          <cell r="AW45" t="str">
            <v>*</v>
          </cell>
          <cell r="AX45" t="str">
            <v>*</v>
          </cell>
          <cell r="AY45">
            <v>0</v>
          </cell>
          <cell r="AZ45">
            <v>0</v>
          </cell>
          <cell r="BA45">
            <v>0</v>
          </cell>
          <cell r="BB45">
            <v>0</v>
          </cell>
          <cell r="BC45">
            <v>0</v>
          </cell>
          <cell r="BD45">
            <v>0</v>
          </cell>
        </row>
        <row r="46">
          <cell r="A46"/>
          <cell r="B46"/>
          <cell r="C46"/>
          <cell r="D46"/>
          <cell r="E46"/>
          <cell r="F46"/>
          <cell r="G46"/>
          <cell r="H46"/>
          <cell r="I46"/>
          <cell r="J46" t="str">
            <v>Eq</v>
          </cell>
          <cell r="K46" t="str">
            <v>Eq</v>
          </cell>
          <cell r="L46" t="str">
            <v>Avg</v>
          </cell>
          <cell r="M46" t="str">
            <v/>
          </cell>
          <cell r="N46" t="str">
            <v>N/A</v>
          </cell>
          <cell r="O46" t="str">
            <v>N/A</v>
          </cell>
          <cell r="P46">
            <v>1.93</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180</v>
          </cell>
          <cell r="AF46" t="str">
            <v>1,000 Sq Ft</v>
          </cell>
          <cell r="AG46">
            <v>9.82</v>
          </cell>
          <cell r="AH46">
            <v>1.66</v>
          </cell>
          <cell r="AI46">
            <v>1.93</v>
          </cell>
          <cell r="AJ46">
            <v>0.74</v>
          </cell>
          <cell r="AK46">
            <v>0.26</v>
          </cell>
          <cell r="AL46">
            <v>0.32</v>
          </cell>
          <cell r="AM46">
            <v>0.68</v>
          </cell>
          <cell r="AN46">
            <v>1</v>
          </cell>
          <cell r="AO46">
            <v>1</v>
          </cell>
          <cell r="AP46">
            <v>1</v>
          </cell>
          <cell r="AQ46" t="str">
            <v>Adjacent Street Traffic</v>
          </cell>
          <cell r="AR46" t="str">
            <v>Adjacent Street Traffic</v>
          </cell>
          <cell r="AS46">
            <v>20</v>
          </cell>
          <cell r="AT46">
            <v>20</v>
          </cell>
          <cell r="AU46">
            <v>19</v>
          </cell>
          <cell r="AV46" t="str">
            <v>*</v>
          </cell>
          <cell r="AW46" t="str">
            <v>*</v>
          </cell>
          <cell r="AX46" t="str">
            <v>*</v>
          </cell>
          <cell r="AY46"/>
          <cell r="AZ46"/>
          <cell r="BA46"/>
          <cell r="BB46"/>
          <cell r="BC46"/>
          <cell r="BD46"/>
        </row>
        <row r="47">
          <cell r="A47"/>
          <cell r="B47"/>
          <cell r="C47"/>
          <cell r="D47"/>
          <cell r="E47"/>
          <cell r="F47"/>
          <cell r="G47"/>
          <cell r="H47"/>
          <cell r="I47"/>
          <cell r="J47" t="str">
            <v>Avg</v>
          </cell>
          <cell r="K47" t="str">
            <v>Eq</v>
          </cell>
          <cell r="L47" t="str">
            <v>Avg</v>
          </cell>
          <cell r="M47" t="str">
            <v/>
          </cell>
          <cell r="N47">
            <v>3.63</v>
          </cell>
          <cell r="O47" t="str">
            <v>N/A</v>
          </cell>
          <cell r="P47">
            <v>0.72</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180</v>
          </cell>
          <cell r="AF47" t="str">
            <v>Employee(s)</v>
          </cell>
          <cell r="AG47">
            <v>3.63</v>
          </cell>
          <cell r="AH47">
            <v>0.61</v>
          </cell>
          <cell r="AI47">
            <v>0.72</v>
          </cell>
          <cell r="AJ47">
            <v>0.74</v>
          </cell>
          <cell r="AK47">
            <v>0.26</v>
          </cell>
          <cell r="AL47">
            <v>0.32</v>
          </cell>
          <cell r="AM47">
            <v>0.68</v>
          </cell>
          <cell r="AN47">
            <v>1</v>
          </cell>
          <cell r="AO47">
            <v>1</v>
          </cell>
          <cell r="AP47">
            <v>1</v>
          </cell>
          <cell r="AQ47" t="str">
            <v>Adjacent Street Traffic</v>
          </cell>
          <cell r="AR47" t="str">
            <v>Adjacent Street Traffic</v>
          </cell>
          <cell r="AS47">
            <v>20</v>
          </cell>
          <cell r="AT47">
            <v>20</v>
          </cell>
          <cell r="AU47">
            <v>19</v>
          </cell>
          <cell r="AV47">
            <v>0.7</v>
          </cell>
          <cell r="AW47" t="str">
            <v>*</v>
          </cell>
          <cell r="AX47">
            <v>0.68</v>
          </cell>
          <cell r="AY47" t="str">
            <v>T = 2.17(X) + 22.67</v>
          </cell>
          <cell r="AZ47"/>
          <cell r="BA47" t="str">
            <v>T = 0.53(X) + 3.05</v>
          </cell>
          <cell r="BB47">
            <v>0</v>
          </cell>
          <cell r="BC47"/>
          <cell r="BD47">
            <v>0</v>
          </cell>
        </row>
        <row r="48">
          <cell r="A48">
            <v>190</v>
          </cell>
          <cell r="B48" t="str">
            <v>Marijuana Cultivation and Processing Facility</v>
          </cell>
          <cell r="C48" t="str">
            <v>1000 Sq. Ft.</v>
          </cell>
          <cell r="D48" t="str">
            <v>General Urban/Suburban</v>
          </cell>
          <cell r="E48"/>
          <cell r="F48"/>
          <cell r="G48"/>
          <cell r="H48"/>
          <cell r="I48"/>
          <cell r="J48" t="str">
            <v>Eq</v>
          </cell>
          <cell r="K48" t="str">
            <v>Avg</v>
          </cell>
          <cell r="L48" t="str">
            <v>Avg</v>
          </cell>
          <cell r="M48" t="str">
            <v>Yes</v>
          </cell>
          <cell r="N48" t="str">
            <v>N/A</v>
          </cell>
          <cell r="O48">
            <v>0.69</v>
          </cell>
          <cell r="P48">
            <v>0.64</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cell r="AF48" t="str">
            <v>1000 Sq. Ft.</v>
          </cell>
          <cell r="AG48" t="str">
            <v>*</v>
          </cell>
          <cell r="AH48">
            <v>0.69</v>
          </cell>
          <cell r="AI48">
            <v>0.64</v>
          </cell>
          <cell r="AJ48">
            <v>0.93</v>
          </cell>
          <cell r="AK48">
            <v>7.0000000000000007E-2</v>
          </cell>
          <cell r="AL48">
            <v>0.28000000000000003</v>
          </cell>
          <cell r="AM48">
            <v>0.72</v>
          </cell>
          <cell r="AN48">
            <v>1</v>
          </cell>
          <cell r="AO48">
            <v>1</v>
          </cell>
          <cell r="AP48">
            <v>1</v>
          </cell>
          <cell r="AQ48" t="str">
            <v>Adjacent Street Traffic</v>
          </cell>
          <cell r="AR48" t="str">
            <v>Adjacent Street Traffic</v>
          </cell>
          <cell r="AS48" t="str">
            <v>*</v>
          </cell>
          <cell r="AT48">
            <v>1</v>
          </cell>
          <cell r="AU48">
            <v>1</v>
          </cell>
          <cell r="AV48" t="str">
            <v>*</v>
          </cell>
          <cell r="AW48" t="str">
            <v>*</v>
          </cell>
          <cell r="AX48" t="str">
            <v>*</v>
          </cell>
          <cell r="AY48">
            <v>0</v>
          </cell>
          <cell r="AZ48">
            <v>0</v>
          </cell>
          <cell r="BA48">
            <v>0</v>
          </cell>
          <cell r="BB48">
            <v>0</v>
          </cell>
          <cell r="BC48">
            <v>0</v>
          </cell>
          <cell r="BD48">
            <v>0</v>
          </cell>
        </row>
        <row r="49">
          <cell r="A49"/>
          <cell r="B49"/>
          <cell r="C49"/>
          <cell r="D49"/>
          <cell r="E49"/>
          <cell r="F49"/>
          <cell r="G49"/>
          <cell r="H49"/>
          <cell r="I49"/>
          <cell r="J49"/>
          <cell r="K49"/>
          <cell r="L49"/>
          <cell r="M49"/>
          <cell r="N49" t="str">
            <v>RATE?</v>
          </cell>
          <cell r="O49"/>
          <cell r="P49" t="str">
            <v>RATE?</v>
          </cell>
          <cell r="Q49"/>
          <cell r="R49"/>
          <cell r="S49"/>
          <cell r="T49"/>
          <cell r="U49"/>
          <cell r="V49"/>
          <cell r="W49"/>
          <cell r="X49"/>
          <cell r="Y49"/>
          <cell r="Z49"/>
          <cell r="AA49"/>
          <cell r="AB49"/>
          <cell r="AC49"/>
          <cell r="AD49"/>
          <cell r="AE49">
            <v>190</v>
          </cell>
          <cell r="AF49" t="str">
            <v>1000 Sq. Ft.</v>
          </cell>
          <cell r="AG49" t="str">
            <v>*</v>
          </cell>
          <cell r="AH49">
            <v>0.69</v>
          </cell>
          <cell r="AI49">
            <v>0.64</v>
          </cell>
          <cell r="AJ49">
            <v>0.93</v>
          </cell>
          <cell r="AK49">
            <v>7.0000000000000007E-2</v>
          </cell>
          <cell r="AL49">
            <v>0.28000000000000003</v>
          </cell>
          <cell r="AM49">
            <v>0.72</v>
          </cell>
          <cell r="AN49">
            <v>1</v>
          </cell>
          <cell r="AO49">
            <v>1</v>
          </cell>
          <cell r="AP49">
            <v>1</v>
          </cell>
          <cell r="AQ49" t="str">
            <v>Adjacent Street Traffic</v>
          </cell>
          <cell r="AR49" t="str">
            <v>Adjacent Street Traffic</v>
          </cell>
          <cell r="AS49" t="str">
            <v>*</v>
          </cell>
          <cell r="AT49">
            <v>1</v>
          </cell>
          <cell r="AU49">
            <v>1</v>
          </cell>
          <cell r="AV49" t="str">
            <v>*</v>
          </cell>
          <cell r="AW49" t="str">
            <v>*</v>
          </cell>
          <cell r="AX49" t="str">
            <v>*</v>
          </cell>
          <cell r="AY49"/>
          <cell r="AZ49"/>
          <cell r="BA49"/>
          <cell r="BB49"/>
          <cell r="BC49"/>
          <cell r="BD49"/>
        </row>
        <row r="50">
          <cell r="A50">
            <v>210</v>
          </cell>
          <cell r="B50" t="str">
            <v>Single-Family Detached Housing</v>
          </cell>
          <cell r="C50" t="str">
            <v>Dwelling Unit(s)</v>
          </cell>
          <cell r="D50" t="str">
            <v>General Urban/Suburban</v>
          </cell>
          <cell r="E50">
            <v>0</v>
          </cell>
          <cell r="F50">
            <v>1</v>
          </cell>
          <cell r="G50"/>
          <cell r="H50"/>
          <cell r="I50"/>
          <cell r="J50" t="str">
            <v>Eq</v>
          </cell>
          <cell r="K50" t="str">
            <v>Eq</v>
          </cell>
          <cell r="L50" t="str">
            <v>Eq</v>
          </cell>
          <cell r="M50" t="str">
            <v/>
          </cell>
          <cell r="N50" t="str">
            <v>N/A</v>
          </cell>
          <cell r="O50" t="str">
            <v>N/A</v>
          </cell>
          <cell r="P50" t="str">
            <v>N/A</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cell r="AF50" t="str">
            <v>Dwelling Unit(s)</v>
          </cell>
          <cell r="AG50">
            <v>9.43</v>
          </cell>
          <cell r="AH50">
            <v>0.7</v>
          </cell>
          <cell r="AI50">
            <v>0.94</v>
          </cell>
          <cell r="AJ50">
            <v>0.26</v>
          </cell>
          <cell r="AK50">
            <v>0.74</v>
          </cell>
          <cell r="AL50">
            <v>0.63</v>
          </cell>
          <cell r="AM50">
            <v>0.37</v>
          </cell>
          <cell r="AN50">
            <v>1</v>
          </cell>
          <cell r="AO50">
            <v>1</v>
          </cell>
          <cell r="AP50">
            <v>1</v>
          </cell>
          <cell r="AQ50" t="str">
            <v>Adjacent Street Traffic</v>
          </cell>
          <cell r="AR50" t="str">
            <v>Adjacent Street Traffic</v>
          </cell>
          <cell r="AS50">
            <v>174</v>
          </cell>
          <cell r="AT50">
            <v>192</v>
          </cell>
          <cell r="AU50">
            <v>208</v>
          </cell>
          <cell r="AV50">
            <v>0.95</v>
          </cell>
          <cell r="AW50">
            <v>0.9</v>
          </cell>
          <cell r="AX50">
            <v>0.92</v>
          </cell>
          <cell r="AY50" t="str">
            <v>Ln(T) = 0.92Ln(X) + 2.68</v>
          </cell>
          <cell r="AZ50" t="str">
            <v>Ln(T) = 0.91(X) + 0.12</v>
          </cell>
          <cell r="BA50" t="str">
            <v>Ln(T) = 0.94Ln(X) + 0.27</v>
          </cell>
          <cell r="BB50">
            <v>0</v>
          </cell>
          <cell r="BC50">
            <v>0</v>
          </cell>
          <cell r="BD50">
            <v>0</v>
          </cell>
        </row>
        <row r="51">
          <cell r="A51"/>
          <cell r="B51"/>
          <cell r="C51"/>
          <cell r="D51" t="str">
            <v>General Urban/Suburban</v>
          </cell>
          <cell r="E51"/>
          <cell r="F51"/>
          <cell r="G51"/>
          <cell r="H51"/>
          <cell r="I51"/>
          <cell r="J51" t="str">
            <v>Eq</v>
          </cell>
          <cell r="K51" t="str">
            <v>Eq</v>
          </cell>
          <cell r="L51" t="str">
            <v>Eq</v>
          </cell>
          <cell r="M51" t="str">
            <v/>
          </cell>
          <cell r="N51" t="str">
            <v>N/A</v>
          </cell>
          <cell r="O51" t="str">
            <v>N/A</v>
          </cell>
          <cell r="P51" t="str">
            <v>N/A</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210</v>
          </cell>
          <cell r="AF51" t="str">
            <v>Dwelling Unit(s)</v>
          </cell>
          <cell r="AG51">
            <v>9.43</v>
          </cell>
          <cell r="AH51">
            <v>0.7</v>
          </cell>
          <cell r="AI51">
            <v>0.94</v>
          </cell>
          <cell r="AJ51">
            <v>0.26</v>
          </cell>
          <cell r="AK51">
            <v>0.74</v>
          </cell>
          <cell r="AL51">
            <v>0.63</v>
          </cell>
          <cell r="AM51">
            <v>0.37</v>
          </cell>
          <cell r="AN51">
            <v>1</v>
          </cell>
          <cell r="AO51">
            <v>1</v>
          </cell>
          <cell r="AP51">
            <v>1</v>
          </cell>
          <cell r="AQ51" t="str">
            <v>Adjacent Street Traffic</v>
          </cell>
          <cell r="AR51" t="str">
            <v>Adjacent Street Traffic</v>
          </cell>
          <cell r="AS51">
            <v>174</v>
          </cell>
          <cell r="AT51">
            <v>192</v>
          </cell>
          <cell r="AU51">
            <v>208</v>
          </cell>
          <cell r="AV51">
            <v>0.95</v>
          </cell>
          <cell r="AW51">
            <v>0.9</v>
          </cell>
          <cell r="AX51">
            <v>0.92</v>
          </cell>
          <cell r="AY51" t="str">
            <v>Ln(T) = 0.92Ln(X) + 2.68</v>
          </cell>
          <cell r="AZ51" t="str">
            <v>Ln(T) = 0.91(X) + 0.12</v>
          </cell>
          <cell r="BA51" t="str">
            <v>Ln(T) = 0.94Ln(X) + 0.27</v>
          </cell>
          <cell r="BB51">
            <v>0</v>
          </cell>
          <cell r="BC51">
            <v>0</v>
          </cell>
          <cell r="BD51">
            <v>0</v>
          </cell>
        </row>
        <row r="52">
          <cell r="A52"/>
          <cell r="B52"/>
          <cell r="C52"/>
          <cell r="D52" t="str">
            <v>General Urban/Suburban</v>
          </cell>
          <cell r="E52"/>
          <cell r="F52"/>
          <cell r="G52"/>
          <cell r="H52"/>
          <cell r="I52"/>
          <cell r="J52" t="str">
            <v>Eq</v>
          </cell>
          <cell r="K52" t="str">
            <v>Eq</v>
          </cell>
          <cell r="L52" t="str">
            <v>Eq</v>
          </cell>
          <cell r="M52" t="str">
            <v/>
          </cell>
          <cell r="N52" t="str">
            <v>N/A</v>
          </cell>
          <cell r="O52" t="str">
            <v>N/A</v>
          </cell>
          <cell r="P52" t="str">
            <v>N/A</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210</v>
          </cell>
          <cell r="AF52" t="str">
            <v>Resident(s)</v>
          </cell>
          <cell r="AG52">
            <v>2.65</v>
          </cell>
          <cell r="AH52">
            <v>0.21</v>
          </cell>
          <cell r="AI52">
            <v>0.28000000000000003</v>
          </cell>
          <cell r="AJ52">
            <v>0.31</v>
          </cell>
          <cell r="AK52">
            <v>0.69</v>
          </cell>
          <cell r="AL52">
            <v>0.66</v>
          </cell>
          <cell r="AM52">
            <v>0.34</v>
          </cell>
          <cell r="AN52">
            <v>1</v>
          </cell>
          <cell r="AO52">
            <v>1</v>
          </cell>
          <cell r="AP52">
            <v>1</v>
          </cell>
          <cell r="AQ52" t="str">
            <v>Adjacent Street Traffic</v>
          </cell>
          <cell r="AR52" t="str">
            <v>Adjacent Street Traffic</v>
          </cell>
          <cell r="AS52">
            <v>30</v>
          </cell>
          <cell r="AT52">
            <v>21</v>
          </cell>
          <cell r="AU52">
            <v>21</v>
          </cell>
          <cell r="AV52">
            <v>0.96</v>
          </cell>
          <cell r="AW52">
            <v>0.88</v>
          </cell>
          <cell r="AX52">
            <v>0.89</v>
          </cell>
          <cell r="AY52" t="str">
            <v>Ln(T) = 0.89Ln(X) + 1.72</v>
          </cell>
          <cell r="AZ52" t="str">
            <v>Ln(T) = 0.97Ln(X) - 1.43</v>
          </cell>
          <cell r="BA52" t="str">
            <v>T = 0.27(X) + 9.67</v>
          </cell>
          <cell r="BB52">
            <v>0</v>
          </cell>
          <cell r="BC52">
            <v>0</v>
          </cell>
          <cell r="BD52">
            <v>0</v>
          </cell>
        </row>
        <row r="53">
          <cell r="A53">
            <v>215</v>
          </cell>
          <cell r="B53" t="str">
            <v>Single-Family Attached Housing</v>
          </cell>
          <cell r="C53" t="str">
            <v>Dwelling Unit(s)</v>
          </cell>
          <cell r="D53" t="str">
            <v>General Urban/Suburban</v>
          </cell>
          <cell r="E53"/>
          <cell r="F53"/>
          <cell r="G53"/>
          <cell r="H53"/>
          <cell r="I53"/>
          <cell r="J53" t="str">
            <v>Eq</v>
          </cell>
          <cell r="K53" t="str">
            <v>Eq</v>
          </cell>
          <cell r="L53" t="str">
            <v>Eq</v>
          </cell>
          <cell r="M53" t="str">
            <v/>
          </cell>
          <cell r="N53" t="str">
            <v>N/A</v>
          </cell>
          <cell r="O53" t="str">
            <v>N/A</v>
          </cell>
          <cell r="P53" t="str">
            <v>N/A</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cell r="AF53" t="str">
            <v>Dwelling Unit(s)</v>
          </cell>
          <cell r="AG53">
            <v>7.2</v>
          </cell>
          <cell r="AH53">
            <v>0.48</v>
          </cell>
          <cell r="AI53">
            <v>0.56999999999999995</v>
          </cell>
          <cell r="AJ53">
            <v>0.31</v>
          </cell>
          <cell r="AK53">
            <v>0.69</v>
          </cell>
          <cell r="AL53">
            <v>0.56999999999999995</v>
          </cell>
          <cell r="AM53">
            <v>0.43</v>
          </cell>
          <cell r="AN53">
            <v>1</v>
          </cell>
          <cell r="AO53">
            <v>1</v>
          </cell>
          <cell r="AP53">
            <v>1</v>
          </cell>
          <cell r="AQ53" t="str">
            <v>Adjacent Street Traffic</v>
          </cell>
          <cell r="AR53" t="str">
            <v>Adjacent Street Traffic</v>
          </cell>
          <cell r="AS53">
            <v>22</v>
          </cell>
          <cell r="AT53">
            <v>46</v>
          </cell>
          <cell r="AU53">
            <v>51</v>
          </cell>
          <cell r="AV53">
            <v>0.94</v>
          </cell>
          <cell r="AW53">
            <v>0.92</v>
          </cell>
          <cell r="AX53">
            <v>0.91</v>
          </cell>
          <cell r="AY53" t="str">
            <v>T = 7.62(X) - 50.48</v>
          </cell>
          <cell r="AZ53" t="str">
            <v>T = 0.52(X) - 5.70</v>
          </cell>
          <cell r="BA53" t="str">
            <v>T = 0.60(X) - 3.93</v>
          </cell>
          <cell r="BB53">
            <v>0</v>
          </cell>
          <cell r="BC53">
            <v>0</v>
          </cell>
          <cell r="BD53">
            <v>0</v>
          </cell>
        </row>
        <row r="54">
          <cell r="A54"/>
          <cell r="B54"/>
          <cell r="C54"/>
          <cell r="D54"/>
          <cell r="E54"/>
          <cell r="F54"/>
          <cell r="G54"/>
          <cell r="H54"/>
          <cell r="I54"/>
          <cell r="J54" t="str">
            <v>Eq</v>
          </cell>
          <cell r="K54" t="str">
            <v>Eq</v>
          </cell>
          <cell r="L54" t="str">
            <v>Eq</v>
          </cell>
          <cell r="M54" t="str">
            <v/>
          </cell>
          <cell r="N54" t="str">
            <v>N/A</v>
          </cell>
          <cell r="O54" t="str">
            <v>N/A</v>
          </cell>
          <cell r="P54" t="str">
            <v>N/A</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215</v>
          </cell>
          <cell r="AF54" t="str">
            <v>Dwelling Unit(s)</v>
          </cell>
          <cell r="AG54">
            <v>7.2</v>
          </cell>
          <cell r="AH54">
            <v>0.48</v>
          </cell>
          <cell r="AI54">
            <v>0.56999999999999995</v>
          </cell>
          <cell r="AJ54">
            <v>0.31</v>
          </cell>
          <cell r="AK54">
            <v>0.69</v>
          </cell>
          <cell r="AL54">
            <v>0.56999999999999995</v>
          </cell>
          <cell r="AM54">
            <v>0.43</v>
          </cell>
          <cell r="AN54">
            <v>1</v>
          </cell>
          <cell r="AO54">
            <v>1</v>
          </cell>
          <cell r="AP54">
            <v>1</v>
          </cell>
          <cell r="AQ54" t="str">
            <v>Adjacent Street Traffic</v>
          </cell>
          <cell r="AR54" t="str">
            <v>Adjacent Street Traffic</v>
          </cell>
          <cell r="AS54">
            <v>22</v>
          </cell>
          <cell r="AT54">
            <v>46</v>
          </cell>
          <cell r="AU54">
            <v>51</v>
          </cell>
          <cell r="AV54">
            <v>0.94</v>
          </cell>
          <cell r="AW54">
            <v>0.92</v>
          </cell>
          <cell r="AX54">
            <v>0.91</v>
          </cell>
          <cell r="AY54" t="str">
            <v>T = 7.62(X) - 50.48</v>
          </cell>
          <cell r="AZ54" t="str">
            <v>T = 0.52(X) - 5.70</v>
          </cell>
          <cell r="BA54" t="str">
            <v>T = 0.60(X) - 3.93</v>
          </cell>
          <cell r="BB54">
            <v>0</v>
          </cell>
          <cell r="BC54">
            <v>0</v>
          </cell>
          <cell r="BD54">
            <v>0</v>
          </cell>
        </row>
        <row r="55">
          <cell r="A55"/>
          <cell r="B55"/>
          <cell r="C55"/>
          <cell r="D55"/>
          <cell r="E55"/>
          <cell r="F55"/>
          <cell r="G55"/>
          <cell r="H55"/>
          <cell r="I55"/>
          <cell r="J55" t="str">
            <v>Avg</v>
          </cell>
          <cell r="K55" t="str">
            <v>Avg</v>
          </cell>
          <cell r="L55" t="str">
            <v>Avg</v>
          </cell>
          <cell r="M55" t="str">
            <v>Yes</v>
          </cell>
          <cell r="N55">
            <v>3.28</v>
          </cell>
          <cell r="O55">
            <v>0.39</v>
          </cell>
          <cell r="P55">
            <v>0.44</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215</v>
          </cell>
          <cell r="AF55" t="str">
            <v>Resident(s)</v>
          </cell>
          <cell r="AG55">
            <v>3.28</v>
          </cell>
          <cell r="AH55">
            <v>0.39</v>
          </cell>
          <cell r="AI55">
            <v>0.44</v>
          </cell>
          <cell r="AJ55" t="str">
            <v>*</v>
          </cell>
          <cell r="AK55" t="str">
            <v>*</v>
          </cell>
          <cell r="AL55" t="str">
            <v>*</v>
          </cell>
          <cell r="AM55" t="str">
            <v>*</v>
          </cell>
          <cell r="AN55">
            <v>1</v>
          </cell>
          <cell r="AO55">
            <v>1</v>
          </cell>
          <cell r="AP55">
            <v>1</v>
          </cell>
          <cell r="AQ55" t="str">
            <v>Adjacent Street Traffic</v>
          </cell>
          <cell r="AR55" t="str">
            <v>Adjacent Street Traffic</v>
          </cell>
          <cell r="AS55">
            <v>1</v>
          </cell>
          <cell r="AT55">
            <v>1</v>
          </cell>
          <cell r="AU55">
            <v>1</v>
          </cell>
          <cell r="AV55" t="str">
            <v>*</v>
          </cell>
          <cell r="AW55" t="str">
            <v>*</v>
          </cell>
          <cell r="AX55" t="str">
            <v>*</v>
          </cell>
          <cell r="AY55"/>
          <cell r="AZ55"/>
          <cell r="BA55"/>
          <cell r="BB55"/>
          <cell r="BC55"/>
          <cell r="BD55"/>
        </row>
        <row r="56">
          <cell r="A56" t="str">
            <v>215a</v>
          </cell>
          <cell r="B56" t="str">
            <v>Single-Family Attached Housing</v>
          </cell>
          <cell r="C56" t="str">
            <v>Dwelling Unit(s)</v>
          </cell>
          <cell r="D56" t="str">
            <v>Dense Multi-Use Urban</v>
          </cell>
          <cell r="E56"/>
          <cell r="F56"/>
          <cell r="G56"/>
          <cell r="H56"/>
          <cell r="I56"/>
          <cell r="J56" t="str">
            <v>Avg</v>
          </cell>
          <cell r="K56" t="str">
            <v>Avg</v>
          </cell>
          <cell r="L56" t="str">
            <v>Avg</v>
          </cell>
          <cell r="M56" t="str">
            <v>Yes</v>
          </cell>
          <cell r="N56">
            <v>5.91</v>
          </cell>
          <cell r="O56">
            <v>0.39</v>
          </cell>
          <cell r="P56">
            <v>0.28999999999999998</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cell r="AF56" t="str">
            <v>Dwelling Unit(s)</v>
          </cell>
          <cell r="AG56">
            <v>5.91</v>
          </cell>
          <cell r="AH56">
            <v>0.39</v>
          </cell>
          <cell r="AI56">
            <v>0.28999999999999998</v>
          </cell>
          <cell r="AJ56">
            <v>1.04</v>
          </cell>
          <cell r="AK56">
            <v>0.33</v>
          </cell>
          <cell r="AL56">
            <v>0.67</v>
          </cell>
          <cell r="AM56">
            <v>0.63</v>
          </cell>
          <cell r="AN56">
            <v>0.37</v>
          </cell>
          <cell r="AO56">
            <v>1</v>
          </cell>
          <cell r="AP56">
            <v>1</v>
          </cell>
          <cell r="AQ56" t="str">
            <v>Adjacent Street Traffic</v>
          </cell>
          <cell r="AR56" t="str">
            <v>Adjacent Street Traffic</v>
          </cell>
          <cell r="AS56">
            <v>1</v>
          </cell>
          <cell r="AT56">
            <v>2</v>
          </cell>
          <cell r="AU56">
            <v>2</v>
          </cell>
          <cell r="AV56" t="str">
            <v>*</v>
          </cell>
          <cell r="AW56" t="str">
            <v>*</v>
          </cell>
          <cell r="AX56" t="str">
            <v>*</v>
          </cell>
          <cell r="AY56">
            <v>0</v>
          </cell>
          <cell r="AZ56">
            <v>0</v>
          </cell>
          <cell r="BA56">
            <v>0</v>
          </cell>
          <cell r="BB56">
            <v>0</v>
          </cell>
          <cell r="BC56">
            <v>0</v>
          </cell>
          <cell r="BD56">
            <v>0</v>
          </cell>
        </row>
        <row r="57">
          <cell r="A57"/>
          <cell r="B57"/>
          <cell r="C57"/>
          <cell r="D57"/>
          <cell r="E57"/>
          <cell r="F57"/>
          <cell r="G57"/>
          <cell r="H57"/>
          <cell r="I57"/>
          <cell r="J57"/>
          <cell r="K57"/>
          <cell r="L57"/>
          <cell r="M57" t="str">
            <v>Yes</v>
          </cell>
          <cell r="N57"/>
          <cell r="O57"/>
          <cell r="P57"/>
          <cell r="Q57"/>
          <cell r="R57"/>
          <cell r="S57"/>
          <cell r="T57"/>
          <cell r="U57"/>
          <cell r="V57"/>
          <cell r="W57"/>
          <cell r="X57">
            <v>0</v>
          </cell>
          <cell r="Y57"/>
          <cell r="Z57"/>
          <cell r="AA57"/>
          <cell r="AB57">
            <v>0</v>
          </cell>
          <cell r="AC57"/>
          <cell r="AD57"/>
          <cell r="AE57" t="str">
            <v>215a</v>
          </cell>
          <cell r="AF57" t="str">
            <v>Dwelling Unit(s)</v>
          </cell>
          <cell r="AG57">
            <v>5.91</v>
          </cell>
          <cell r="AH57">
            <v>0.39</v>
          </cell>
          <cell r="AI57">
            <v>0.28999999999999998</v>
          </cell>
          <cell r="AJ57">
            <v>1.04</v>
          </cell>
          <cell r="AK57">
            <v>0.33</v>
          </cell>
          <cell r="AL57">
            <v>0.67</v>
          </cell>
          <cell r="AM57">
            <v>0.63</v>
          </cell>
          <cell r="AN57">
            <v>0.37</v>
          </cell>
          <cell r="AO57">
            <v>1</v>
          </cell>
          <cell r="AP57">
            <v>1</v>
          </cell>
          <cell r="AQ57" t="str">
            <v>Adjacent Street Traffic</v>
          </cell>
          <cell r="AR57" t="str">
            <v>Adjacent Street Traffic</v>
          </cell>
          <cell r="AS57">
            <v>1</v>
          </cell>
          <cell r="AT57">
            <v>2</v>
          </cell>
          <cell r="AU57">
            <v>2</v>
          </cell>
          <cell r="AV57" t="str">
            <v>*</v>
          </cell>
          <cell r="AW57" t="str">
            <v>*</v>
          </cell>
          <cell r="AX57" t="str">
            <v>*</v>
          </cell>
          <cell r="AY57"/>
          <cell r="AZ57"/>
          <cell r="BA57"/>
          <cell r="BB57"/>
          <cell r="BC57"/>
          <cell r="BD57"/>
        </row>
        <row r="58">
          <cell r="A58">
            <v>220</v>
          </cell>
          <cell r="B58" t="str">
            <v>Multifamily Housing (Low-Rise) Not Close to Rail Transit</v>
          </cell>
          <cell r="C58" t="str">
            <v>Dwelling Unit(s)</v>
          </cell>
          <cell r="D58" t="str">
            <v>General Urban/Suburban</v>
          </cell>
          <cell r="E58">
            <v>150</v>
          </cell>
          <cell r="F58">
            <v>1</v>
          </cell>
          <cell r="G58">
            <v>1</v>
          </cell>
          <cell r="H58"/>
          <cell r="I58"/>
          <cell r="J58" t="str">
            <v>Eq</v>
          </cell>
          <cell r="K58" t="str">
            <v>Eq</v>
          </cell>
          <cell r="L58" t="str">
            <v>Eq</v>
          </cell>
          <cell r="M58" t="str">
            <v/>
          </cell>
          <cell r="N58" t="str">
            <v>N/A</v>
          </cell>
          <cell r="O58" t="str">
            <v>N/A</v>
          </cell>
          <cell r="P58" t="str">
            <v>N/A</v>
          </cell>
          <cell r="Q58">
            <v>1038</v>
          </cell>
          <cell r="R58">
            <v>70</v>
          </cell>
          <cell r="S58">
            <v>86</v>
          </cell>
          <cell r="T58">
            <v>17</v>
          </cell>
          <cell r="U58">
            <v>53</v>
          </cell>
          <cell r="V58">
            <v>54</v>
          </cell>
          <cell r="W58">
            <v>32</v>
          </cell>
          <cell r="X58">
            <v>1038</v>
          </cell>
          <cell r="Y58">
            <v>70</v>
          </cell>
          <cell r="Z58">
            <v>86</v>
          </cell>
          <cell r="AA58">
            <v>17</v>
          </cell>
          <cell r="AB58">
            <v>53</v>
          </cell>
          <cell r="AC58">
            <v>54</v>
          </cell>
          <cell r="AD58">
            <v>32</v>
          </cell>
          <cell r="AE58"/>
          <cell r="AF58" t="str">
            <v>Dwelling Unit(s)</v>
          </cell>
          <cell r="AG58">
            <v>6.74</v>
          </cell>
          <cell r="AH58">
            <v>0.4</v>
          </cell>
          <cell r="AI58">
            <v>0.51</v>
          </cell>
          <cell r="AJ58">
            <v>0.24</v>
          </cell>
          <cell r="AK58">
            <v>0.76</v>
          </cell>
          <cell r="AL58">
            <v>0.63</v>
          </cell>
          <cell r="AM58">
            <v>0.37</v>
          </cell>
          <cell r="AN58">
            <v>1</v>
          </cell>
          <cell r="AO58">
            <v>1</v>
          </cell>
          <cell r="AP58">
            <v>1</v>
          </cell>
          <cell r="AQ58" t="str">
            <v>Adjacent Street Traffic</v>
          </cell>
          <cell r="AR58" t="str">
            <v>Adjacent Street Traffic</v>
          </cell>
          <cell r="AS58">
            <v>22</v>
          </cell>
          <cell r="AT58">
            <v>49</v>
          </cell>
          <cell r="AU58">
            <v>59</v>
          </cell>
          <cell r="AV58">
            <v>0.86</v>
          </cell>
          <cell r="AW58">
            <v>0.79</v>
          </cell>
          <cell r="AX58">
            <v>0.84</v>
          </cell>
          <cell r="AY58" t="str">
            <v>T = 6.41(X) + 75.31</v>
          </cell>
          <cell r="AZ58" t="str">
            <v>T = 0.31(X) +22.85</v>
          </cell>
          <cell r="BA58" t="str">
            <v>T = 0.43(X) + 20.55</v>
          </cell>
          <cell r="BB58">
            <v>1038</v>
          </cell>
          <cell r="BC58">
            <v>70</v>
          </cell>
          <cell r="BD58">
            <v>86</v>
          </cell>
        </row>
        <row r="59">
          <cell r="A59"/>
          <cell r="B59"/>
          <cell r="C59"/>
          <cell r="D59"/>
          <cell r="E59"/>
          <cell r="F59"/>
          <cell r="G59"/>
          <cell r="H59"/>
          <cell r="I59"/>
          <cell r="J59" t="str">
            <v>Eq</v>
          </cell>
          <cell r="K59" t="str">
            <v>Eq</v>
          </cell>
          <cell r="L59" t="str">
            <v>Eq</v>
          </cell>
          <cell r="M59" t="str">
            <v/>
          </cell>
          <cell r="N59" t="str">
            <v>N/A</v>
          </cell>
          <cell r="O59" t="str">
            <v>N/A</v>
          </cell>
          <cell r="P59" t="str">
            <v>N/A</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220</v>
          </cell>
          <cell r="AF59" t="str">
            <v>Dwelling Unit(s)</v>
          </cell>
          <cell r="AG59">
            <v>6.74</v>
          </cell>
          <cell r="AH59">
            <v>0.4</v>
          </cell>
          <cell r="AI59">
            <v>0.51</v>
          </cell>
          <cell r="AJ59">
            <v>0.24</v>
          </cell>
          <cell r="AK59">
            <v>0.76</v>
          </cell>
          <cell r="AL59">
            <v>0.63</v>
          </cell>
          <cell r="AM59">
            <v>0.37</v>
          </cell>
          <cell r="AN59">
            <v>1</v>
          </cell>
          <cell r="AO59">
            <v>1</v>
          </cell>
          <cell r="AP59">
            <v>1</v>
          </cell>
          <cell r="AQ59" t="str">
            <v>Adjacent Street Traffic</v>
          </cell>
          <cell r="AR59" t="str">
            <v>Adjacent Street Traffic</v>
          </cell>
          <cell r="AS59">
            <v>22</v>
          </cell>
          <cell r="AT59">
            <v>49</v>
          </cell>
          <cell r="AU59">
            <v>59</v>
          </cell>
          <cell r="AV59">
            <v>0.86</v>
          </cell>
          <cell r="AW59">
            <v>0.79</v>
          </cell>
          <cell r="AX59">
            <v>0.84</v>
          </cell>
          <cell r="AY59" t="str">
            <v>T = 6.41(X) + 75.31</v>
          </cell>
          <cell r="AZ59" t="str">
            <v>T = 0.31(X) +22.85</v>
          </cell>
          <cell r="BA59" t="str">
            <v>T = 0.43(X) + 20.55</v>
          </cell>
          <cell r="BB59">
            <v>1038</v>
          </cell>
          <cell r="BC59">
            <v>70</v>
          </cell>
          <cell r="BD59">
            <v>86</v>
          </cell>
        </row>
        <row r="60">
          <cell r="A60"/>
          <cell r="B60"/>
          <cell r="C60"/>
          <cell r="D60"/>
          <cell r="E60"/>
          <cell r="F60"/>
          <cell r="G60"/>
          <cell r="H60"/>
          <cell r="I60"/>
          <cell r="J60" t="str">
            <v>Avg</v>
          </cell>
          <cell r="K60" t="str">
            <v>Avg</v>
          </cell>
          <cell r="L60" t="str">
            <v>Avg</v>
          </cell>
          <cell r="M60" t="str">
            <v>Yes</v>
          </cell>
          <cell r="N60">
            <v>1.86</v>
          </cell>
          <cell r="O60">
            <v>0.03</v>
          </cell>
          <cell r="P60">
            <v>0.03</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220</v>
          </cell>
          <cell r="AF60" t="str">
            <v>Resident(s)</v>
          </cell>
          <cell r="AG60">
            <v>1.86</v>
          </cell>
          <cell r="AH60">
            <v>0.03</v>
          </cell>
          <cell r="AI60">
            <v>0.03</v>
          </cell>
          <cell r="AJ60">
            <v>0.43</v>
          </cell>
          <cell r="AK60">
            <v>0.56999999999999995</v>
          </cell>
          <cell r="AL60">
            <v>0.5</v>
          </cell>
          <cell r="AM60">
            <v>0.5</v>
          </cell>
          <cell r="AN60">
            <v>1</v>
          </cell>
          <cell r="AO60">
            <v>1</v>
          </cell>
          <cell r="AP60">
            <v>1</v>
          </cell>
          <cell r="AQ60" t="str">
            <v>Adjacent Street Traffic</v>
          </cell>
          <cell r="AR60" t="str">
            <v>Adjacent Street Traffic</v>
          </cell>
          <cell r="AS60">
            <v>1</v>
          </cell>
          <cell r="AT60">
            <v>8</v>
          </cell>
          <cell r="AU60">
            <v>10</v>
          </cell>
          <cell r="AV60" t="str">
            <v>*</v>
          </cell>
          <cell r="AW60" t="str">
            <v>*</v>
          </cell>
          <cell r="AX60" t="str">
            <v>*</v>
          </cell>
          <cell r="AY60"/>
          <cell r="AZ60"/>
          <cell r="BA60"/>
          <cell r="BB60"/>
          <cell r="BC60"/>
          <cell r="BD60"/>
        </row>
        <row r="61">
          <cell r="A61" t="str">
            <v>220a</v>
          </cell>
          <cell r="B61" t="str">
            <v>Multifamily Housing (Low-Rise) Close to Rail Transit</v>
          </cell>
          <cell r="C61" t="str">
            <v>Dwelling Unit(s)</v>
          </cell>
          <cell r="D61" t="str">
            <v>General Urban/Suburban</v>
          </cell>
          <cell r="E61"/>
          <cell r="F61"/>
          <cell r="G61"/>
          <cell r="H61"/>
          <cell r="I61"/>
          <cell r="J61" t="str">
            <v>Avg</v>
          </cell>
          <cell r="K61" t="str">
            <v>Avg</v>
          </cell>
          <cell r="L61" t="str">
            <v>Avg</v>
          </cell>
          <cell r="M61" t="str">
            <v>Yes</v>
          </cell>
          <cell r="N61">
            <v>4.72</v>
          </cell>
          <cell r="O61">
            <v>0.38</v>
          </cell>
          <cell r="P61">
            <v>0.61</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cell r="AF61" t="str">
            <v>Dwelling Unit(s)</v>
          </cell>
          <cell r="AG61">
            <v>4.72</v>
          </cell>
          <cell r="AH61">
            <v>0.38</v>
          </cell>
          <cell r="AI61">
            <v>0.61</v>
          </cell>
          <cell r="AJ61">
            <v>0.28999999999999998</v>
          </cell>
          <cell r="AK61">
            <v>0.71</v>
          </cell>
          <cell r="AL61">
            <v>0.6</v>
          </cell>
          <cell r="AM61">
            <v>0.4</v>
          </cell>
          <cell r="AN61">
            <v>1</v>
          </cell>
          <cell r="AO61">
            <v>1</v>
          </cell>
          <cell r="AP61">
            <v>1</v>
          </cell>
          <cell r="AQ61" t="str">
            <v>Adjacent Street Traffic</v>
          </cell>
          <cell r="AR61" t="str">
            <v>Adjacent Street Traffic</v>
          </cell>
          <cell r="AS61">
            <v>9</v>
          </cell>
          <cell r="AT61">
            <v>1</v>
          </cell>
          <cell r="AU61">
            <v>1</v>
          </cell>
          <cell r="AV61">
            <v>0.93</v>
          </cell>
          <cell r="AW61" t="str">
            <v>*</v>
          </cell>
          <cell r="AX61" t="str">
            <v>*</v>
          </cell>
          <cell r="AY61" t="str">
            <v>T = 6.13(X) - 550.73</v>
          </cell>
          <cell r="AZ61">
            <v>0</v>
          </cell>
          <cell r="BA61">
            <v>0</v>
          </cell>
          <cell r="BB61">
            <v>0</v>
          </cell>
          <cell r="BC61">
            <v>0</v>
          </cell>
          <cell r="BD61">
            <v>0</v>
          </cell>
        </row>
        <row r="62">
          <cell r="A62"/>
          <cell r="B62"/>
          <cell r="C62"/>
          <cell r="D62"/>
          <cell r="E62"/>
          <cell r="F62"/>
          <cell r="G62"/>
          <cell r="H62"/>
          <cell r="I62"/>
          <cell r="J62" t="str">
            <v>Avg</v>
          </cell>
          <cell r="K62" t="str">
            <v>Avg</v>
          </cell>
          <cell r="L62" t="str">
            <v>Avg</v>
          </cell>
          <cell r="M62"/>
          <cell r="N62">
            <v>4.72</v>
          </cell>
          <cell r="O62">
            <v>0.38</v>
          </cell>
          <cell r="P62">
            <v>0.61</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220</v>
          </cell>
          <cell r="AF62" t="str">
            <v>Dwelling Unit(s)</v>
          </cell>
          <cell r="AG62">
            <v>4.72</v>
          </cell>
          <cell r="AH62">
            <v>0.38</v>
          </cell>
          <cell r="AI62">
            <v>0.61</v>
          </cell>
          <cell r="AJ62">
            <v>0.28999999999999998</v>
          </cell>
          <cell r="AK62">
            <v>0.71</v>
          </cell>
          <cell r="AL62">
            <v>0.6</v>
          </cell>
          <cell r="AM62">
            <v>0.4</v>
          </cell>
          <cell r="AN62">
            <v>1</v>
          </cell>
          <cell r="AO62">
            <v>1</v>
          </cell>
          <cell r="AP62">
            <v>1</v>
          </cell>
          <cell r="AQ62" t="str">
            <v>Adjacent Street Traffic</v>
          </cell>
          <cell r="AR62" t="str">
            <v>Adjacent Street Traffic</v>
          </cell>
          <cell r="AS62">
            <v>9</v>
          </cell>
          <cell r="AT62">
            <v>1</v>
          </cell>
          <cell r="AU62">
            <v>1</v>
          </cell>
          <cell r="AV62">
            <v>0.93</v>
          </cell>
          <cell r="AW62" t="str">
            <v>*</v>
          </cell>
          <cell r="AX62" t="str">
            <v>*</v>
          </cell>
          <cell r="AY62" t="str">
            <v>T = 6.13(X) - 550.73</v>
          </cell>
          <cell r="AZ62"/>
          <cell r="BA62"/>
          <cell r="BB62">
            <v>0</v>
          </cell>
          <cell r="BC62"/>
          <cell r="BD62"/>
        </row>
        <row r="63">
          <cell r="A63">
            <v>221</v>
          </cell>
          <cell r="B63" t="str">
            <v>Multifamily Housing (Mid-Rise)</v>
          </cell>
          <cell r="C63" t="str">
            <v>Dwelling Unit(s)</v>
          </cell>
          <cell r="D63" t="str">
            <v>General Urban/Suburban</v>
          </cell>
          <cell r="E63"/>
          <cell r="F63"/>
          <cell r="G63"/>
          <cell r="H63"/>
          <cell r="I63"/>
          <cell r="J63" t="str">
            <v>Avg</v>
          </cell>
          <cell r="K63" t="str">
            <v>Eq</v>
          </cell>
          <cell r="L63" t="str">
            <v>Eq</v>
          </cell>
          <cell r="M63" t="str">
            <v/>
          </cell>
          <cell r="N63">
            <v>4.54</v>
          </cell>
          <cell r="O63" t="str">
            <v>N/A</v>
          </cell>
          <cell r="P63" t="str">
            <v>N/A</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cell r="AF63" t="str">
            <v>Dwelling Unit(s)</v>
          </cell>
          <cell r="AG63">
            <v>4.54</v>
          </cell>
          <cell r="AH63">
            <v>0.37</v>
          </cell>
          <cell r="AI63">
            <v>0.39</v>
          </cell>
          <cell r="AJ63">
            <v>0.23</v>
          </cell>
          <cell r="AK63">
            <v>0.77</v>
          </cell>
          <cell r="AL63">
            <v>0.61</v>
          </cell>
          <cell r="AM63">
            <v>0.39</v>
          </cell>
          <cell r="AN63">
            <v>1</v>
          </cell>
          <cell r="AO63">
            <v>1</v>
          </cell>
          <cell r="AP63">
            <v>1</v>
          </cell>
          <cell r="AQ63" t="str">
            <v>Adjacent Street Traffic</v>
          </cell>
          <cell r="AR63" t="str">
            <v>Adjacent Street Traffic</v>
          </cell>
          <cell r="AS63">
            <v>11</v>
          </cell>
          <cell r="AT63">
            <v>30</v>
          </cell>
          <cell r="AU63">
            <v>31</v>
          </cell>
          <cell r="AV63">
            <v>0.93</v>
          </cell>
          <cell r="AW63">
            <v>0.91</v>
          </cell>
          <cell r="AX63">
            <v>0.91</v>
          </cell>
          <cell r="AY63" t="str">
            <v>T = 4.77(X) - 46.46</v>
          </cell>
          <cell r="AZ63" t="str">
            <v>T = 0.44(X) - 11.61</v>
          </cell>
          <cell r="BA63" t="str">
            <v>T = 0.39(X) - 0.34</v>
          </cell>
          <cell r="BB63">
            <v>0</v>
          </cell>
          <cell r="BC63">
            <v>0</v>
          </cell>
          <cell r="BD63">
            <v>0</v>
          </cell>
        </row>
        <row r="64">
          <cell r="A64"/>
          <cell r="B64"/>
          <cell r="C64"/>
          <cell r="D64"/>
          <cell r="E64"/>
          <cell r="F64"/>
          <cell r="G64"/>
          <cell r="H64"/>
          <cell r="I64"/>
          <cell r="J64" t="str">
            <v>Avg</v>
          </cell>
          <cell r="K64" t="str">
            <v>Eq</v>
          </cell>
          <cell r="L64" t="str">
            <v>Eq</v>
          </cell>
          <cell r="M64"/>
          <cell r="N64">
            <v>4.54</v>
          </cell>
          <cell r="O64" t="str">
            <v>N/A</v>
          </cell>
          <cell r="P64" t="str">
            <v>N/A</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221</v>
          </cell>
          <cell r="AF64" t="str">
            <v>Dwelling Unit(s)</v>
          </cell>
          <cell r="AG64">
            <v>4.54</v>
          </cell>
          <cell r="AH64">
            <v>0.37</v>
          </cell>
          <cell r="AI64">
            <v>0.39</v>
          </cell>
          <cell r="AJ64">
            <v>0.23</v>
          </cell>
          <cell r="AK64">
            <v>0.77</v>
          </cell>
          <cell r="AL64">
            <v>0.61</v>
          </cell>
          <cell r="AM64">
            <v>0.39</v>
          </cell>
          <cell r="AN64">
            <v>1</v>
          </cell>
          <cell r="AO64">
            <v>1</v>
          </cell>
          <cell r="AP64">
            <v>1</v>
          </cell>
          <cell r="AQ64" t="str">
            <v>Adjacent Street Traffic</v>
          </cell>
          <cell r="AR64" t="str">
            <v>Adjacent Street Traffic</v>
          </cell>
          <cell r="AS64">
            <v>11</v>
          </cell>
          <cell r="AT64">
            <v>30</v>
          </cell>
          <cell r="AU64">
            <v>31</v>
          </cell>
          <cell r="AV64">
            <v>0.93</v>
          </cell>
          <cell r="AW64">
            <v>0.91</v>
          </cell>
          <cell r="AX64">
            <v>0.91</v>
          </cell>
          <cell r="AY64" t="str">
            <v>T = 4.77(X) - 46.46</v>
          </cell>
          <cell r="AZ64" t="str">
            <v>T = 0.44(X) - 11.61</v>
          </cell>
          <cell r="BA64" t="str">
            <v>T = 0.39(X) - 0.34</v>
          </cell>
          <cell r="BB64">
            <v>0</v>
          </cell>
          <cell r="BC64">
            <v>0</v>
          </cell>
          <cell r="BD64">
            <v>0</v>
          </cell>
        </row>
        <row r="65">
          <cell r="A65"/>
          <cell r="B65"/>
          <cell r="C65"/>
          <cell r="D65"/>
          <cell r="E65"/>
          <cell r="F65"/>
          <cell r="G65"/>
          <cell r="H65"/>
          <cell r="I65"/>
          <cell r="J65" t="str">
            <v>Avg</v>
          </cell>
          <cell r="K65" t="str">
            <v>Avg</v>
          </cell>
          <cell r="L65" t="str">
            <v>Avg</v>
          </cell>
          <cell r="M65"/>
          <cell r="N65">
            <v>4.75</v>
          </cell>
          <cell r="O65">
            <v>0.32</v>
          </cell>
          <cell r="P65">
            <v>0.28999999999999998</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221</v>
          </cell>
          <cell r="AF65" t="str">
            <v>Occupied Dwelling Unit(s)</v>
          </cell>
          <cell r="AG65">
            <v>4.75</v>
          </cell>
          <cell r="AH65">
            <v>0.32</v>
          </cell>
          <cell r="AI65">
            <v>0.28999999999999998</v>
          </cell>
          <cell r="AJ65">
            <v>0.56000000000000005</v>
          </cell>
          <cell r="AK65">
            <v>0.44</v>
          </cell>
          <cell r="AL65">
            <v>0.43</v>
          </cell>
          <cell r="AM65">
            <v>0.56999999999999995</v>
          </cell>
          <cell r="AN65">
            <v>1</v>
          </cell>
          <cell r="AO65">
            <v>1</v>
          </cell>
          <cell r="AP65">
            <v>1</v>
          </cell>
          <cell r="AQ65" t="str">
            <v>Adjacent Street Traffic</v>
          </cell>
          <cell r="AR65" t="str">
            <v>Adjacent Street Traffic</v>
          </cell>
          <cell r="AS65">
            <v>2</v>
          </cell>
          <cell r="AT65">
            <v>7</v>
          </cell>
          <cell r="AU65">
            <v>7</v>
          </cell>
          <cell r="AV65" t="str">
            <v>*</v>
          </cell>
          <cell r="AW65">
            <v>0.74</v>
          </cell>
          <cell r="AX65">
            <v>0.89</v>
          </cell>
          <cell r="AY65"/>
          <cell r="AZ65" t="str">
            <v>T = 0.31(X) + 0.74</v>
          </cell>
          <cell r="BA65" t="str">
            <v>T = 0.29(X) - 0.09</v>
          </cell>
          <cell r="BB65"/>
          <cell r="BC65">
            <v>0</v>
          </cell>
          <cell r="BD65">
            <v>0</v>
          </cell>
        </row>
        <row r="66">
          <cell r="A66"/>
          <cell r="B66"/>
          <cell r="C66"/>
          <cell r="D66"/>
          <cell r="E66"/>
          <cell r="F66"/>
          <cell r="G66"/>
          <cell r="H66"/>
          <cell r="I66"/>
          <cell r="J66" t="str">
            <v>Avg</v>
          </cell>
          <cell r="K66" t="str">
            <v>Avg</v>
          </cell>
          <cell r="L66" t="str">
            <v>Avg</v>
          </cell>
          <cell r="M66"/>
          <cell r="N66">
            <v>2.2799999999999998</v>
          </cell>
          <cell r="O66">
            <v>0.22</v>
          </cell>
          <cell r="P66">
            <v>0.19</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221</v>
          </cell>
          <cell r="AF66" t="str">
            <v>Resident(s)</v>
          </cell>
          <cell r="AG66">
            <v>2.2799999999999998</v>
          </cell>
          <cell r="AH66">
            <v>0.22</v>
          </cell>
          <cell r="AI66">
            <v>0.19</v>
          </cell>
          <cell r="AJ66">
            <v>0.2</v>
          </cell>
          <cell r="AK66">
            <v>0.8</v>
          </cell>
          <cell r="AL66">
            <v>0.64</v>
          </cell>
          <cell r="AM66">
            <v>0.36</v>
          </cell>
          <cell r="AN66">
            <v>1</v>
          </cell>
          <cell r="AO66">
            <v>1</v>
          </cell>
          <cell r="AP66">
            <v>1</v>
          </cell>
          <cell r="AQ66" t="str">
            <v>Adjacent Street Traffic</v>
          </cell>
          <cell r="AR66" t="str">
            <v>Adjacent Street Traffic</v>
          </cell>
          <cell r="AS66">
            <v>1</v>
          </cell>
          <cell r="AT66">
            <v>1</v>
          </cell>
          <cell r="AU66">
            <v>1</v>
          </cell>
          <cell r="AV66" t="str">
            <v>*</v>
          </cell>
          <cell r="AW66" t="str">
            <v>*</v>
          </cell>
          <cell r="AX66" t="str">
            <v>*</v>
          </cell>
          <cell r="AY66"/>
          <cell r="AZ66"/>
          <cell r="BA66"/>
          <cell r="BB66"/>
          <cell r="BC66"/>
          <cell r="BD66"/>
        </row>
        <row r="67">
          <cell r="A67" t="str">
            <v>221a</v>
          </cell>
          <cell r="B67" t="str">
            <v>Multifamily Housing (Mid-Rise)</v>
          </cell>
          <cell r="C67" t="str">
            <v>Dwelling Unit(s)</v>
          </cell>
          <cell r="D67" t="str">
            <v>Dense Multi-Use Urban</v>
          </cell>
          <cell r="E67"/>
          <cell r="F67"/>
          <cell r="G67"/>
          <cell r="H67"/>
          <cell r="I67"/>
          <cell r="J67" t="str">
            <v>Avg</v>
          </cell>
          <cell r="K67" t="str">
            <v>Avg</v>
          </cell>
          <cell r="L67" t="str">
            <v>Avg</v>
          </cell>
          <cell r="M67" t="str">
            <v>Yes</v>
          </cell>
          <cell r="N67">
            <v>2.93</v>
          </cell>
          <cell r="O67">
            <v>0.28000000000000003</v>
          </cell>
          <cell r="P67">
            <v>0.26</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cell r="AF67" t="str">
            <v>Dwelling Unit(s)</v>
          </cell>
          <cell r="AG67">
            <v>2.93</v>
          </cell>
          <cell r="AH67">
            <v>0.28000000000000003</v>
          </cell>
          <cell r="AI67">
            <v>0.26</v>
          </cell>
          <cell r="AJ67">
            <v>0.15</v>
          </cell>
          <cell r="AK67">
            <v>0.85</v>
          </cell>
          <cell r="AL67">
            <v>0.73</v>
          </cell>
          <cell r="AM67">
            <v>0.27</v>
          </cell>
          <cell r="AN67">
            <v>1</v>
          </cell>
          <cell r="AO67">
            <v>1</v>
          </cell>
          <cell r="AP67">
            <v>1</v>
          </cell>
          <cell r="AQ67" t="str">
            <v>Adjacent Street Traffic</v>
          </cell>
          <cell r="AR67" t="str">
            <v>Adjacent Street Traffic</v>
          </cell>
          <cell r="AS67">
            <v>3</v>
          </cell>
          <cell r="AT67">
            <v>15</v>
          </cell>
          <cell r="AU67">
            <v>13</v>
          </cell>
          <cell r="AV67">
            <v>0</v>
          </cell>
          <cell r="AW67">
            <v>0.96</v>
          </cell>
          <cell r="AX67">
            <v>0.97</v>
          </cell>
          <cell r="AY67">
            <v>0</v>
          </cell>
          <cell r="AZ67" t="str">
            <v>T = 0.25(X) + 5.35</v>
          </cell>
          <cell r="BA67" t="str">
            <v>T = 0.29(X) - 6.26</v>
          </cell>
          <cell r="BB67">
            <v>0</v>
          </cell>
          <cell r="BC67">
            <v>0</v>
          </cell>
          <cell r="BD67">
            <v>0</v>
          </cell>
        </row>
        <row r="68">
          <cell r="A68"/>
          <cell r="B68"/>
          <cell r="C68"/>
          <cell r="D68"/>
          <cell r="E68"/>
          <cell r="F68"/>
          <cell r="G68"/>
          <cell r="H68"/>
          <cell r="I68"/>
          <cell r="J68" t="str">
            <v>Avg</v>
          </cell>
          <cell r="K68" t="str">
            <v>Avg</v>
          </cell>
          <cell r="L68" t="str">
            <v>Avg</v>
          </cell>
          <cell r="M68"/>
          <cell r="N68">
            <v>2.93</v>
          </cell>
          <cell r="O68">
            <v>0.28000000000000003</v>
          </cell>
          <cell r="P68">
            <v>0.26</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t="str">
            <v>221a</v>
          </cell>
          <cell r="AF68" t="str">
            <v>Dwelling Unit(s)</v>
          </cell>
          <cell r="AG68">
            <v>2.93</v>
          </cell>
          <cell r="AH68">
            <v>0.28000000000000003</v>
          </cell>
          <cell r="AI68">
            <v>0.26</v>
          </cell>
          <cell r="AJ68">
            <v>0.15</v>
          </cell>
          <cell r="AK68">
            <v>0.85</v>
          </cell>
          <cell r="AL68">
            <v>0.73</v>
          </cell>
          <cell r="AM68">
            <v>0.27</v>
          </cell>
          <cell r="AN68">
            <v>1</v>
          </cell>
          <cell r="AO68">
            <v>1</v>
          </cell>
          <cell r="AP68">
            <v>1</v>
          </cell>
          <cell r="AQ68" t="str">
            <v>Adjacent Street Traffic</v>
          </cell>
          <cell r="AR68" t="str">
            <v>Adjacent Street Traffic</v>
          </cell>
          <cell r="AS68">
            <v>3</v>
          </cell>
          <cell r="AT68">
            <v>15</v>
          </cell>
          <cell r="AU68">
            <v>13</v>
          </cell>
          <cell r="AV68">
            <v>0</v>
          </cell>
          <cell r="AW68">
            <v>0.96</v>
          </cell>
          <cell r="AX68">
            <v>0.97</v>
          </cell>
          <cell r="AY68"/>
          <cell r="AZ68" t="str">
            <v>T = 0.25(X) + 5.35</v>
          </cell>
          <cell r="BA68" t="str">
            <v>T = 0.29(X) - 6.26</v>
          </cell>
          <cell r="BB68"/>
          <cell r="BC68">
            <v>0</v>
          </cell>
          <cell r="BD68">
            <v>0</v>
          </cell>
        </row>
        <row r="69">
          <cell r="A69"/>
          <cell r="B69"/>
          <cell r="C69"/>
          <cell r="D69"/>
          <cell r="E69"/>
          <cell r="F69"/>
          <cell r="G69"/>
          <cell r="H69"/>
          <cell r="I69"/>
          <cell r="J69" t="str">
            <v>Eq</v>
          </cell>
          <cell r="K69" t="str">
            <v>Avg</v>
          </cell>
          <cell r="L69" t="str">
            <v>Avg</v>
          </cell>
          <cell r="M69"/>
          <cell r="N69" t="str">
            <v>N/A</v>
          </cell>
          <cell r="O69">
            <v>0.03</v>
          </cell>
          <cell r="P69">
            <v>7.0000000000000007E-2</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t="str">
            <v>221a</v>
          </cell>
          <cell r="AF69" t="str">
            <v>Resident(s)</v>
          </cell>
          <cell r="AG69" t="str">
            <v>*</v>
          </cell>
          <cell r="AH69">
            <v>0.03</v>
          </cell>
          <cell r="AI69">
            <v>7.0000000000000007E-2</v>
          </cell>
          <cell r="AJ69">
            <v>0.11</v>
          </cell>
          <cell r="AK69">
            <v>0.89</v>
          </cell>
          <cell r="AL69">
            <v>0.56999999999999995</v>
          </cell>
          <cell r="AM69">
            <v>0.43</v>
          </cell>
          <cell r="AN69">
            <v>1</v>
          </cell>
          <cell r="AO69">
            <v>1</v>
          </cell>
          <cell r="AP69">
            <v>1</v>
          </cell>
          <cell r="AQ69" t="str">
            <v>Adjacent Street Traffic</v>
          </cell>
          <cell r="AR69" t="str">
            <v>Adjacent Street Traffic</v>
          </cell>
          <cell r="AS69" t="str">
            <v>*</v>
          </cell>
          <cell r="AT69">
            <v>1</v>
          </cell>
          <cell r="AU69">
            <v>1</v>
          </cell>
          <cell r="AV69" t="str">
            <v>*</v>
          </cell>
          <cell r="AW69" t="str">
            <v>*</v>
          </cell>
          <cell r="AX69" t="str">
            <v>*</v>
          </cell>
          <cell r="AY69"/>
          <cell r="AZ69"/>
          <cell r="BA69"/>
          <cell r="BB69"/>
          <cell r="BC69"/>
          <cell r="BD69"/>
        </row>
        <row r="70">
          <cell r="A70" t="str">
            <v>221b</v>
          </cell>
          <cell r="B70" t="str">
            <v>Multifamily Housing (Mid-Rise)</v>
          </cell>
          <cell r="C70" t="str">
            <v>Occupied Dwelling Unit(s)</v>
          </cell>
          <cell r="D70" t="str">
            <v>Center City Core</v>
          </cell>
          <cell r="E70"/>
          <cell r="F70"/>
          <cell r="G70"/>
          <cell r="H70"/>
          <cell r="I70"/>
          <cell r="J70" t="str">
            <v>Eq</v>
          </cell>
          <cell r="K70" t="str">
            <v>Eq</v>
          </cell>
          <cell r="L70" t="str">
            <v>Eq</v>
          </cell>
          <cell r="M70" t="str">
            <v/>
          </cell>
          <cell r="N70" t="str">
            <v>N/A</v>
          </cell>
          <cell r="O70" t="str">
            <v>N/A</v>
          </cell>
          <cell r="P70" t="str">
            <v>N/A</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cell r="AF70" t="str">
            <v>Occupied Dwelling Unit(s)</v>
          </cell>
          <cell r="AG70" t="str">
            <v>*</v>
          </cell>
          <cell r="AH70" t="str">
            <v>*</v>
          </cell>
          <cell r="AI70" t="str">
            <v>*</v>
          </cell>
          <cell r="AJ70">
            <v>0</v>
          </cell>
          <cell r="AK70">
            <v>0</v>
          </cell>
          <cell r="AL70">
            <v>0</v>
          </cell>
          <cell r="AM70">
            <v>0</v>
          </cell>
          <cell r="AN70">
            <v>1</v>
          </cell>
          <cell r="AO70">
            <v>1</v>
          </cell>
          <cell r="AP70">
            <v>1</v>
          </cell>
          <cell r="AQ70" t="str">
            <v>Adjacent Street Traffic</v>
          </cell>
          <cell r="AR70" t="str">
            <v>Adjacent Street Traffic</v>
          </cell>
          <cell r="AS70" t="str">
            <v>*</v>
          </cell>
          <cell r="AT70" t="str">
            <v>*</v>
          </cell>
          <cell r="AU70" t="str">
            <v>*</v>
          </cell>
          <cell r="AV70" t="str">
            <v>*</v>
          </cell>
          <cell r="AW70" t="str">
            <v>*</v>
          </cell>
          <cell r="AX70" t="str">
            <v>*</v>
          </cell>
          <cell r="AY70">
            <v>0</v>
          </cell>
          <cell r="AZ70">
            <v>0</v>
          </cell>
          <cell r="BA70">
            <v>0</v>
          </cell>
          <cell r="BB70">
            <v>0</v>
          </cell>
          <cell r="BC70">
            <v>0</v>
          </cell>
          <cell r="BD70">
            <v>0</v>
          </cell>
        </row>
        <row r="71">
          <cell r="A71"/>
          <cell r="B71"/>
          <cell r="C71"/>
          <cell r="D71"/>
          <cell r="E71"/>
          <cell r="F71"/>
          <cell r="G71"/>
          <cell r="H71"/>
          <cell r="I71"/>
          <cell r="J71" t="str">
            <v>Eq</v>
          </cell>
          <cell r="K71" t="str">
            <v>Eq</v>
          </cell>
          <cell r="L71" t="str">
            <v>Eq</v>
          </cell>
          <cell r="M71"/>
          <cell r="N71" t="str">
            <v>N/A</v>
          </cell>
          <cell r="O71" t="str">
            <v>N/A</v>
          </cell>
          <cell r="P71" t="str">
            <v>N/A</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t="str">
            <v>221b</v>
          </cell>
          <cell r="AF71" t="str">
            <v>Occupied Dwelling Unit(s)</v>
          </cell>
          <cell r="AG71" t="str">
            <v>*</v>
          </cell>
          <cell r="AH71" t="str">
            <v>*</v>
          </cell>
          <cell r="AI71" t="str">
            <v>*</v>
          </cell>
          <cell r="AJ71">
            <v>0</v>
          </cell>
          <cell r="AK71">
            <v>0</v>
          </cell>
          <cell r="AL71">
            <v>0</v>
          </cell>
          <cell r="AM71">
            <v>0</v>
          </cell>
          <cell r="AN71">
            <v>1</v>
          </cell>
          <cell r="AO71">
            <v>1</v>
          </cell>
          <cell r="AP71">
            <v>1</v>
          </cell>
          <cell r="AQ71" t="str">
            <v>Adjacent Street Traffic</v>
          </cell>
          <cell r="AR71" t="str">
            <v>Adjacent Street Traffic</v>
          </cell>
          <cell r="AS71" t="str">
            <v>*</v>
          </cell>
          <cell r="AT71" t="str">
            <v>*</v>
          </cell>
          <cell r="AU71" t="str">
            <v>*</v>
          </cell>
          <cell r="AV71" t="str">
            <v>*</v>
          </cell>
          <cell r="AW71" t="str">
            <v>*</v>
          </cell>
          <cell r="AX71" t="str">
            <v>*</v>
          </cell>
          <cell r="AY71"/>
          <cell r="AZ71"/>
          <cell r="BA71"/>
          <cell r="BB71"/>
          <cell r="BC71"/>
          <cell r="BD71"/>
        </row>
        <row r="72">
          <cell r="A72"/>
          <cell r="B72"/>
          <cell r="C72"/>
          <cell r="D72"/>
          <cell r="E72"/>
          <cell r="F72"/>
          <cell r="G72"/>
          <cell r="H72"/>
          <cell r="I72"/>
          <cell r="J72" t="str">
            <v>Eq</v>
          </cell>
          <cell r="K72" t="str">
            <v>Avg</v>
          </cell>
          <cell r="L72" t="str">
            <v>Avg</v>
          </cell>
          <cell r="M72"/>
          <cell r="N72" t="str">
            <v>N/A</v>
          </cell>
          <cell r="O72">
            <v>0.03</v>
          </cell>
          <cell r="P72">
            <v>7.0000000000000007E-2</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t="str">
            <v>221b</v>
          </cell>
          <cell r="AF72" t="str">
            <v>Resident(s)</v>
          </cell>
          <cell r="AG72" t="str">
            <v>*</v>
          </cell>
          <cell r="AH72">
            <v>0.03</v>
          </cell>
          <cell r="AI72">
            <v>7.0000000000000007E-2</v>
          </cell>
          <cell r="AJ72">
            <v>0.11</v>
          </cell>
          <cell r="AK72">
            <v>0.89</v>
          </cell>
          <cell r="AL72">
            <v>0.56999999999999995</v>
          </cell>
          <cell r="AM72">
            <v>0.43</v>
          </cell>
          <cell r="AN72">
            <v>1</v>
          </cell>
          <cell r="AO72">
            <v>1</v>
          </cell>
          <cell r="AP72">
            <v>1</v>
          </cell>
          <cell r="AQ72" t="str">
            <v>Adjacent Street Traffic</v>
          </cell>
          <cell r="AR72" t="str">
            <v>Adjacent Street Traffic</v>
          </cell>
          <cell r="AS72" t="str">
            <v>*</v>
          </cell>
          <cell r="AT72">
            <v>1</v>
          </cell>
          <cell r="AU72">
            <v>1</v>
          </cell>
          <cell r="AV72" t="str">
            <v>*</v>
          </cell>
          <cell r="AW72" t="str">
            <v>*</v>
          </cell>
          <cell r="AX72" t="str">
            <v>*</v>
          </cell>
          <cell r="AY72"/>
          <cell r="AZ72"/>
          <cell r="BA72"/>
          <cell r="BB72"/>
          <cell r="BC72"/>
          <cell r="BD72"/>
        </row>
        <row r="73">
          <cell r="A73">
            <v>222</v>
          </cell>
          <cell r="B73" t="str">
            <v>Multifamily Housing (High-Rise)</v>
          </cell>
          <cell r="C73" t="str">
            <v>Dwelling Unit(s)</v>
          </cell>
          <cell r="D73" t="str">
            <v>General Urban/Suburban</v>
          </cell>
          <cell r="E73"/>
          <cell r="F73"/>
          <cell r="G73"/>
          <cell r="H73"/>
          <cell r="I73"/>
          <cell r="J73" t="str">
            <v>Avg</v>
          </cell>
          <cell r="K73" t="str">
            <v>Avg</v>
          </cell>
          <cell r="L73" t="str">
            <v>Avg</v>
          </cell>
          <cell r="M73" t="str">
            <v/>
          </cell>
          <cell r="N73">
            <v>4.54</v>
          </cell>
          <cell r="O73">
            <v>0.27</v>
          </cell>
          <cell r="P73">
            <v>0.32</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cell r="AF73" t="str">
            <v>Dwelling Unit(s)</v>
          </cell>
          <cell r="AG73">
            <v>4.54</v>
          </cell>
          <cell r="AH73">
            <v>0.27</v>
          </cell>
          <cell r="AI73">
            <v>0.32</v>
          </cell>
          <cell r="AJ73">
            <v>0.34</v>
          </cell>
          <cell r="AK73">
            <v>0.66</v>
          </cell>
          <cell r="AL73">
            <v>0.56000000000000005</v>
          </cell>
          <cell r="AM73">
            <v>0.44</v>
          </cell>
          <cell r="AN73">
            <v>1</v>
          </cell>
          <cell r="AO73">
            <v>1</v>
          </cell>
          <cell r="AP73">
            <v>1</v>
          </cell>
          <cell r="AQ73" t="str">
            <v>Adjacent Street Traffic</v>
          </cell>
          <cell r="AR73" t="str">
            <v>Adjacent Street Traffic</v>
          </cell>
          <cell r="AS73">
            <v>8</v>
          </cell>
          <cell r="AT73">
            <v>45</v>
          </cell>
          <cell r="AU73">
            <v>45</v>
          </cell>
          <cell r="AV73">
            <v>0.97</v>
          </cell>
          <cell r="AW73">
            <v>0.64</v>
          </cell>
          <cell r="AX73">
            <v>0.67</v>
          </cell>
          <cell r="AY73" t="str">
            <v>T = 3.76(X) + 377.04</v>
          </cell>
          <cell r="AZ73" t="str">
            <v>T = 0.22(X) + 18.85</v>
          </cell>
          <cell r="BA73" t="str">
            <v>T = 0.26(X) + 23.12</v>
          </cell>
          <cell r="BB73">
            <v>0</v>
          </cell>
          <cell r="BC73">
            <v>0</v>
          </cell>
          <cell r="BD73">
            <v>0</v>
          </cell>
        </row>
        <row r="74">
          <cell r="A74"/>
          <cell r="B74"/>
          <cell r="C74"/>
          <cell r="D74"/>
          <cell r="E74"/>
          <cell r="F74"/>
          <cell r="G74"/>
          <cell r="H74"/>
          <cell r="I74"/>
          <cell r="J74" t="str">
            <v>Avg</v>
          </cell>
          <cell r="K74" t="str">
            <v>Avg</v>
          </cell>
          <cell r="L74" t="str">
            <v>Avg</v>
          </cell>
          <cell r="M74"/>
          <cell r="N74">
            <v>4.54</v>
          </cell>
          <cell r="O74">
            <v>0.27</v>
          </cell>
          <cell r="P74">
            <v>0.32</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222</v>
          </cell>
          <cell r="AF74" t="str">
            <v>Dwelling Unit(s)</v>
          </cell>
          <cell r="AG74">
            <v>4.54</v>
          </cell>
          <cell r="AH74">
            <v>0.27</v>
          </cell>
          <cell r="AI74">
            <v>0.32</v>
          </cell>
          <cell r="AJ74">
            <v>0.34</v>
          </cell>
          <cell r="AK74">
            <v>0.66</v>
          </cell>
          <cell r="AL74">
            <v>0.56000000000000005</v>
          </cell>
          <cell r="AM74">
            <v>0.44</v>
          </cell>
          <cell r="AN74">
            <v>1</v>
          </cell>
          <cell r="AO74">
            <v>1</v>
          </cell>
          <cell r="AP74">
            <v>1</v>
          </cell>
          <cell r="AQ74" t="str">
            <v>Adjacent Street Traffic</v>
          </cell>
          <cell r="AR74" t="str">
            <v>Adjacent Street Traffic</v>
          </cell>
          <cell r="AS74">
            <v>8</v>
          </cell>
          <cell r="AT74">
            <v>45</v>
          </cell>
          <cell r="AU74">
            <v>45</v>
          </cell>
          <cell r="AV74">
            <v>0.97</v>
          </cell>
          <cell r="AW74">
            <v>0.64</v>
          </cell>
          <cell r="AX74">
            <v>0.67</v>
          </cell>
          <cell r="AY74" t="str">
            <v>T = 3.76(X) + 377.04</v>
          </cell>
          <cell r="AZ74" t="str">
            <v>T = 0.22(X) + 18.85</v>
          </cell>
          <cell r="BA74" t="str">
            <v>T = 0.26(X) + 23.12</v>
          </cell>
          <cell r="BB74">
            <v>0</v>
          </cell>
          <cell r="BC74">
            <v>0</v>
          </cell>
          <cell r="BD74">
            <v>0</v>
          </cell>
        </row>
        <row r="75">
          <cell r="A75"/>
          <cell r="B75"/>
          <cell r="C75"/>
          <cell r="D75"/>
          <cell r="E75"/>
          <cell r="F75"/>
          <cell r="G75"/>
          <cell r="H75"/>
          <cell r="I75"/>
          <cell r="J75" t="str">
            <v>Avg</v>
          </cell>
          <cell r="K75" t="str">
            <v>Avg</v>
          </cell>
          <cell r="L75" t="str">
            <v>Avg</v>
          </cell>
          <cell r="M75"/>
          <cell r="N75">
            <v>2.1</v>
          </cell>
          <cell r="O75">
            <v>0.23</v>
          </cell>
          <cell r="P75">
            <v>0.2</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222</v>
          </cell>
          <cell r="AF75" t="str">
            <v>Resident(s)</v>
          </cell>
          <cell r="AG75">
            <v>2.1</v>
          </cell>
          <cell r="AH75">
            <v>0.23</v>
          </cell>
          <cell r="AI75">
            <v>0.2</v>
          </cell>
          <cell r="AJ75">
            <v>0.05</v>
          </cell>
          <cell r="AK75">
            <v>0.95</v>
          </cell>
          <cell r="AL75">
            <v>0.63</v>
          </cell>
          <cell r="AM75">
            <v>0.37</v>
          </cell>
          <cell r="AN75">
            <v>1</v>
          </cell>
          <cell r="AO75">
            <v>1</v>
          </cell>
          <cell r="AP75">
            <v>1</v>
          </cell>
          <cell r="AQ75" t="str">
            <v>Adjacent Street Traffic</v>
          </cell>
          <cell r="AR75" t="str">
            <v>Adjacent Street Traffic</v>
          </cell>
          <cell r="AS75">
            <v>1</v>
          </cell>
          <cell r="AT75">
            <v>1</v>
          </cell>
          <cell r="AU75">
            <v>1</v>
          </cell>
          <cell r="AV75">
            <v>0</v>
          </cell>
          <cell r="AW75">
            <v>0</v>
          </cell>
          <cell r="AX75">
            <v>0</v>
          </cell>
          <cell r="AY75"/>
          <cell r="AZ75"/>
          <cell r="BA75"/>
          <cell r="BB75"/>
          <cell r="BC75"/>
          <cell r="BD75"/>
        </row>
        <row r="76">
          <cell r="A76" t="str">
            <v>222a</v>
          </cell>
          <cell r="B76" t="str">
            <v>Multifamily Housing (High-Rise)</v>
          </cell>
          <cell r="C76" t="str">
            <v>Dwelling Unit(s)</v>
          </cell>
          <cell r="D76" t="str">
            <v>Dense Multi-Use Urban</v>
          </cell>
          <cell r="E76"/>
          <cell r="F76"/>
          <cell r="G76"/>
          <cell r="H76"/>
          <cell r="I76"/>
          <cell r="J76" t="str">
            <v>Avg</v>
          </cell>
          <cell r="K76" t="str">
            <v>Avg</v>
          </cell>
          <cell r="L76" t="str">
            <v>Avg</v>
          </cell>
          <cell r="M76" t="str">
            <v>Yes</v>
          </cell>
          <cell r="N76">
            <v>1.89</v>
          </cell>
          <cell r="O76">
            <v>0.24</v>
          </cell>
          <cell r="P76">
            <v>0.2</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cell r="AF76" t="str">
            <v>Dwelling Unit(s)</v>
          </cell>
          <cell r="AG76">
            <v>1.89</v>
          </cell>
          <cell r="AH76">
            <v>0.24</v>
          </cell>
          <cell r="AI76">
            <v>0.2</v>
          </cell>
          <cell r="AJ76">
            <v>0.41</v>
          </cell>
          <cell r="AK76">
            <v>0.59</v>
          </cell>
          <cell r="AL76">
            <v>0.5</v>
          </cell>
          <cell r="AM76">
            <v>0.5</v>
          </cell>
          <cell r="AN76">
            <v>1</v>
          </cell>
          <cell r="AO76">
            <v>1</v>
          </cell>
          <cell r="AP76">
            <v>1</v>
          </cell>
          <cell r="AQ76" t="str">
            <v>Adjacent Street Traffic</v>
          </cell>
          <cell r="AR76" t="str">
            <v>Adjacent Street Traffic</v>
          </cell>
          <cell r="AS76">
            <v>2</v>
          </cell>
          <cell r="AT76">
            <v>5</v>
          </cell>
          <cell r="AU76">
            <v>5</v>
          </cell>
          <cell r="AV76" t="str">
            <v>*</v>
          </cell>
          <cell r="AW76">
            <v>0.92</v>
          </cell>
          <cell r="AX76">
            <v>0.91</v>
          </cell>
          <cell r="AY76">
            <v>0</v>
          </cell>
          <cell r="AZ76" t="str">
            <v>T = 0.28(X) - 7.17</v>
          </cell>
          <cell r="BA76" t="str">
            <v>Ln(T) = 0.95 Ln(X) - 1.36</v>
          </cell>
          <cell r="BB76">
            <v>0</v>
          </cell>
          <cell r="BC76">
            <v>0</v>
          </cell>
          <cell r="BD76">
            <v>0</v>
          </cell>
        </row>
        <row r="77">
          <cell r="A77"/>
          <cell r="B77"/>
          <cell r="C77"/>
          <cell r="D77"/>
          <cell r="E77"/>
          <cell r="F77"/>
          <cell r="G77"/>
          <cell r="H77"/>
          <cell r="I77"/>
          <cell r="J77" t="str">
            <v>Avg</v>
          </cell>
          <cell r="K77" t="str">
            <v>Avg</v>
          </cell>
          <cell r="L77" t="str">
            <v>Avg</v>
          </cell>
          <cell r="M77"/>
          <cell r="N77">
            <v>1.89</v>
          </cell>
          <cell r="O77">
            <v>0.24</v>
          </cell>
          <cell r="P77">
            <v>0.2</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t="str">
            <v>222a</v>
          </cell>
          <cell r="AF77" t="str">
            <v>Dwelling Unit(s)</v>
          </cell>
          <cell r="AG77">
            <v>1.89</v>
          </cell>
          <cell r="AH77">
            <v>0.24</v>
          </cell>
          <cell r="AI77">
            <v>0.2</v>
          </cell>
          <cell r="AJ77">
            <v>0.41</v>
          </cell>
          <cell r="AK77">
            <v>0.59</v>
          </cell>
          <cell r="AL77">
            <v>0.5</v>
          </cell>
          <cell r="AM77">
            <v>0.5</v>
          </cell>
          <cell r="AN77">
            <v>1</v>
          </cell>
          <cell r="AO77">
            <v>1</v>
          </cell>
          <cell r="AP77">
            <v>1</v>
          </cell>
          <cell r="AQ77" t="str">
            <v>Adjacent Street Traffic</v>
          </cell>
          <cell r="AR77" t="str">
            <v>Adjacent Street Traffic</v>
          </cell>
          <cell r="AS77">
            <v>2</v>
          </cell>
          <cell r="AT77">
            <v>5</v>
          </cell>
          <cell r="AU77">
            <v>5</v>
          </cell>
          <cell r="AV77" t="str">
            <v>*</v>
          </cell>
          <cell r="AW77">
            <v>0.92</v>
          </cell>
          <cell r="AX77">
            <v>0.91</v>
          </cell>
          <cell r="AY77"/>
          <cell r="AZ77" t="str">
            <v>T = 0.28(X) - 7.17</v>
          </cell>
          <cell r="BA77" t="str">
            <v>Ln(T) = 0.95 Ln(X) - 1.36</v>
          </cell>
          <cell r="BB77"/>
          <cell r="BC77">
            <v>0</v>
          </cell>
          <cell r="BD77">
            <v>0</v>
          </cell>
        </row>
        <row r="78">
          <cell r="A78"/>
          <cell r="B78"/>
          <cell r="C78"/>
          <cell r="D78"/>
          <cell r="E78"/>
          <cell r="F78"/>
          <cell r="G78"/>
          <cell r="H78"/>
          <cell r="I78"/>
          <cell r="J78" t="str">
            <v>Avg</v>
          </cell>
          <cell r="K78" t="str">
            <v>Avg</v>
          </cell>
          <cell r="L78" t="str">
            <v>Avg</v>
          </cell>
          <cell r="M78"/>
          <cell r="N78">
            <v>1.28</v>
          </cell>
          <cell r="O78">
            <v>0.13</v>
          </cell>
          <cell r="P78">
            <v>0.11</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t="str">
            <v>222a</v>
          </cell>
          <cell r="AF78" t="str">
            <v>Resident(s)</v>
          </cell>
          <cell r="AG78">
            <v>1.28</v>
          </cell>
          <cell r="AH78">
            <v>0.13</v>
          </cell>
          <cell r="AI78">
            <v>0.11</v>
          </cell>
          <cell r="AJ78">
            <v>0.1</v>
          </cell>
          <cell r="AK78">
            <v>0.9</v>
          </cell>
          <cell r="AL78">
            <v>0.7</v>
          </cell>
          <cell r="AM78">
            <v>0.3</v>
          </cell>
          <cell r="AN78">
            <v>1</v>
          </cell>
          <cell r="AO78">
            <v>1</v>
          </cell>
          <cell r="AP78">
            <v>1</v>
          </cell>
          <cell r="AQ78" t="str">
            <v>Adjacent Street Traffic</v>
          </cell>
          <cell r="AR78" t="str">
            <v>Adjacent Street Traffic</v>
          </cell>
          <cell r="AS78">
            <v>8</v>
          </cell>
          <cell r="AT78">
            <v>8</v>
          </cell>
          <cell r="AU78">
            <v>8</v>
          </cell>
          <cell r="AV78">
            <v>0.99</v>
          </cell>
          <cell r="AW78">
            <v>0.95</v>
          </cell>
          <cell r="AX78">
            <v>0.95</v>
          </cell>
          <cell r="AY78" t="str">
            <v>Ln(T) = 0.92 Ln(X) + 0.73</v>
          </cell>
          <cell r="AZ78" t="str">
            <v>Ln(T) = 0.93 Ln(X) - 1.61</v>
          </cell>
          <cell r="BA78" t="str">
            <v>T = 0.11(X) + 2.21</v>
          </cell>
          <cell r="BB78">
            <v>0</v>
          </cell>
          <cell r="BC78">
            <v>0</v>
          </cell>
          <cell r="BD78">
            <v>0</v>
          </cell>
        </row>
        <row r="79">
          <cell r="A79" t="str">
            <v>222b</v>
          </cell>
          <cell r="B79" t="str">
            <v>Multifamily Housing (High-Rise)</v>
          </cell>
          <cell r="C79" t="str">
            <v>Dwelling Unit(s)</v>
          </cell>
          <cell r="D79" t="str">
            <v>Center City Core</v>
          </cell>
          <cell r="E79"/>
          <cell r="F79"/>
          <cell r="G79"/>
          <cell r="H79"/>
          <cell r="I79"/>
          <cell r="J79" t="str">
            <v>Avg</v>
          </cell>
          <cell r="K79" t="str">
            <v>Avg</v>
          </cell>
          <cell r="L79" t="str">
            <v>Avg</v>
          </cell>
          <cell r="M79" t="str">
            <v>Yes</v>
          </cell>
          <cell r="N79">
            <v>1.89</v>
          </cell>
          <cell r="O79">
            <v>0.24</v>
          </cell>
          <cell r="P79">
            <v>0.2</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cell r="AF79" t="str">
            <v>Dwelling Unit(s)</v>
          </cell>
          <cell r="AG79">
            <v>1.89</v>
          </cell>
          <cell r="AH79">
            <v>0.24</v>
          </cell>
          <cell r="AI79">
            <v>0.2</v>
          </cell>
          <cell r="AJ79">
            <v>0.41</v>
          </cell>
          <cell r="AK79">
            <v>0.59</v>
          </cell>
          <cell r="AL79">
            <v>0.5</v>
          </cell>
          <cell r="AM79">
            <v>0.5</v>
          </cell>
          <cell r="AN79">
            <v>1</v>
          </cell>
          <cell r="AO79">
            <v>1</v>
          </cell>
          <cell r="AP79">
            <v>1</v>
          </cell>
          <cell r="AQ79" t="str">
            <v>Adjacent Street Traffic</v>
          </cell>
          <cell r="AR79" t="str">
            <v>Adjacent Street Traffic</v>
          </cell>
          <cell r="AS79">
            <v>2</v>
          </cell>
          <cell r="AT79">
            <v>5</v>
          </cell>
          <cell r="AU79">
            <v>5</v>
          </cell>
          <cell r="AV79" t="str">
            <v>*</v>
          </cell>
          <cell r="AW79">
            <v>0.92</v>
          </cell>
          <cell r="AX79">
            <v>0.91</v>
          </cell>
          <cell r="AY79">
            <v>0</v>
          </cell>
          <cell r="AZ79" t="str">
            <v>T = 0.28(X) - 7.17</v>
          </cell>
          <cell r="BA79" t="str">
            <v>Ln(T) = 0.95 Ln(X) - 1.36</v>
          </cell>
          <cell r="BB79">
            <v>0</v>
          </cell>
          <cell r="BC79">
            <v>0</v>
          </cell>
          <cell r="BD79">
            <v>0</v>
          </cell>
        </row>
        <row r="80">
          <cell r="A80"/>
          <cell r="B80"/>
          <cell r="C80"/>
          <cell r="D80"/>
          <cell r="E80"/>
          <cell r="F80"/>
          <cell r="G80"/>
          <cell r="H80"/>
          <cell r="I80"/>
          <cell r="J80" t="str">
            <v>Avg</v>
          </cell>
          <cell r="K80" t="str">
            <v>Avg</v>
          </cell>
          <cell r="L80" t="str">
            <v>Avg</v>
          </cell>
          <cell r="M80" t="str">
            <v>Yes</v>
          </cell>
          <cell r="N80">
            <v>1.89</v>
          </cell>
          <cell r="O80">
            <v>0.24</v>
          </cell>
          <cell r="P80">
            <v>0.2</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t="str">
            <v>222b</v>
          </cell>
          <cell r="AF80" t="str">
            <v>Dwelling Unit(s)</v>
          </cell>
          <cell r="AG80">
            <v>1.89</v>
          </cell>
          <cell r="AH80">
            <v>0.24</v>
          </cell>
          <cell r="AI80">
            <v>0.2</v>
          </cell>
          <cell r="AJ80">
            <v>0.41</v>
          </cell>
          <cell r="AK80">
            <v>0.59</v>
          </cell>
          <cell r="AL80">
            <v>0.5</v>
          </cell>
          <cell r="AM80">
            <v>0.5</v>
          </cell>
          <cell r="AN80">
            <v>1</v>
          </cell>
          <cell r="AO80">
            <v>1</v>
          </cell>
          <cell r="AP80">
            <v>1</v>
          </cell>
          <cell r="AQ80" t="str">
            <v>Adjacent Street Traffic</v>
          </cell>
          <cell r="AR80" t="str">
            <v>Adjacent Street Traffic</v>
          </cell>
          <cell r="AS80">
            <v>2</v>
          </cell>
          <cell r="AT80">
            <v>5</v>
          </cell>
          <cell r="AU80">
            <v>5</v>
          </cell>
          <cell r="AV80" t="str">
            <v>*</v>
          </cell>
          <cell r="AW80">
            <v>0.92</v>
          </cell>
          <cell r="AX80">
            <v>0.91</v>
          </cell>
          <cell r="AY80"/>
          <cell r="AZ80" t="str">
            <v>T = 0.28(X) - 7.17</v>
          </cell>
          <cell r="BA80" t="str">
            <v>Ln(T) = 0.95 Ln(X) - 1.36</v>
          </cell>
          <cell r="BB80"/>
          <cell r="BC80">
            <v>0</v>
          </cell>
          <cell r="BD80">
            <v>0</v>
          </cell>
        </row>
        <row r="81">
          <cell r="A81">
            <v>223</v>
          </cell>
          <cell r="B81" t="str">
            <v>Affordable Housing - Income Limits</v>
          </cell>
          <cell r="C81" t="str">
            <v>Bedrooms</v>
          </cell>
          <cell r="D81" t="str">
            <v>General Urban/Suburban</v>
          </cell>
          <cell r="E81"/>
          <cell r="F81"/>
          <cell r="G81"/>
          <cell r="H81"/>
          <cell r="I81"/>
          <cell r="J81" t="str">
            <v>Eq</v>
          </cell>
          <cell r="K81" t="str">
            <v>Avg</v>
          </cell>
          <cell r="L81" t="str">
            <v>Eq</v>
          </cell>
          <cell r="M81" t="str">
            <v>Yes</v>
          </cell>
          <cell r="N81" t="str">
            <v>N/A</v>
          </cell>
          <cell r="O81">
            <v>0.45</v>
          </cell>
          <cell r="P81" t="str">
            <v>N/A</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cell r="AF81" t="str">
            <v>Bedrooms</v>
          </cell>
          <cell r="AG81" t="str">
            <v>*</v>
          </cell>
          <cell r="AH81">
            <v>0.45</v>
          </cell>
          <cell r="AI81" t="str">
            <v>*</v>
          </cell>
          <cell r="AJ81">
            <v>0.26</v>
          </cell>
          <cell r="AK81">
            <v>0.78</v>
          </cell>
          <cell r="AL81" t="str">
            <v>*</v>
          </cell>
          <cell r="AM81" t="str">
            <v>*</v>
          </cell>
          <cell r="AN81">
            <v>1</v>
          </cell>
          <cell r="AO81">
            <v>1</v>
          </cell>
          <cell r="AP81">
            <v>1</v>
          </cell>
          <cell r="AQ81" t="str">
            <v>Adjacent Street Traffic</v>
          </cell>
          <cell r="AR81" t="str">
            <v>Adjacent Street Traffic</v>
          </cell>
          <cell r="AS81" t="str">
            <v>*</v>
          </cell>
          <cell r="AT81">
            <v>2</v>
          </cell>
          <cell r="AU81" t="str">
            <v>*</v>
          </cell>
          <cell r="AV81" t="str">
            <v>*</v>
          </cell>
          <cell r="AW81" t="str">
            <v>*</v>
          </cell>
          <cell r="AX81" t="str">
            <v>*</v>
          </cell>
          <cell r="AY81">
            <v>0</v>
          </cell>
          <cell r="AZ81">
            <v>0</v>
          </cell>
          <cell r="BA81">
            <v>0</v>
          </cell>
          <cell r="BB81">
            <v>0</v>
          </cell>
          <cell r="BC81">
            <v>0</v>
          </cell>
          <cell r="BD81">
            <v>0</v>
          </cell>
        </row>
        <row r="82">
          <cell r="A82"/>
          <cell r="B82"/>
          <cell r="C82"/>
          <cell r="D82"/>
          <cell r="E82"/>
          <cell r="F82"/>
          <cell r="G82"/>
          <cell r="H82"/>
          <cell r="I82"/>
          <cell r="J82" t="str">
            <v>Eq</v>
          </cell>
          <cell r="K82" t="str">
            <v>Avg</v>
          </cell>
          <cell r="L82" t="str">
            <v>Eq</v>
          </cell>
          <cell r="M82" t="str">
            <v>Yes</v>
          </cell>
          <cell r="N82" t="str">
            <v>N/A</v>
          </cell>
          <cell r="O82">
            <v>0.45</v>
          </cell>
          <cell r="P82" t="str">
            <v>N/A</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223</v>
          </cell>
          <cell r="AF82" t="str">
            <v>Bedrooms</v>
          </cell>
          <cell r="AG82" t="str">
            <v>*</v>
          </cell>
          <cell r="AH82">
            <v>0.45</v>
          </cell>
          <cell r="AI82" t="str">
            <v>*</v>
          </cell>
          <cell r="AJ82">
            <v>0.26</v>
          </cell>
          <cell r="AK82">
            <v>0.78</v>
          </cell>
          <cell r="AL82" t="str">
            <v>*</v>
          </cell>
          <cell r="AM82" t="str">
            <v>*</v>
          </cell>
          <cell r="AN82">
            <v>1</v>
          </cell>
          <cell r="AO82">
            <v>1</v>
          </cell>
          <cell r="AP82">
            <v>1</v>
          </cell>
          <cell r="AQ82" t="str">
            <v>Adjacent Street Traffic</v>
          </cell>
          <cell r="AR82" t="str">
            <v>Adjacent Street Traffic</v>
          </cell>
          <cell r="AS82" t="str">
            <v>*</v>
          </cell>
          <cell r="AT82">
            <v>2</v>
          </cell>
          <cell r="AU82" t="str">
            <v>*</v>
          </cell>
          <cell r="AV82" t="str">
            <v>*</v>
          </cell>
          <cell r="AW82" t="str">
            <v>*</v>
          </cell>
          <cell r="AX82" t="str">
            <v>*</v>
          </cell>
          <cell r="AY82"/>
          <cell r="AZ82"/>
          <cell r="BA82"/>
          <cell r="BB82"/>
          <cell r="BC82"/>
          <cell r="BD82"/>
        </row>
        <row r="83">
          <cell r="A83"/>
          <cell r="B83"/>
          <cell r="C83"/>
          <cell r="D83"/>
          <cell r="E83"/>
          <cell r="F83"/>
          <cell r="G83"/>
          <cell r="H83"/>
          <cell r="I83"/>
          <cell r="J83" t="str">
            <v>Avg</v>
          </cell>
          <cell r="K83" t="str">
            <v>Avg</v>
          </cell>
          <cell r="L83" t="str">
            <v>Avg</v>
          </cell>
          <cell r="M83" t="str">
            <v>Yes</v>
          </cell>
          <cell r="N83">
            <v>4.8099999999999996</v>
          </cell>
          <cell r="O83">
            <v>0.36</v>
          </cell>
          <cell r="P83">
            <v>0.46</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223</v>
          </cell>
          <cell r="AF83" t="str">
            <v>Dwelling Unit(s)</v>
          </cell>
          <cell r="AG83">
            <v>4.8099999999999996</v>
          </cell>
          <cell r="AH83">
            <v>0.36</v>
          </cell>
          <cell r="AI83">
            <v>0.46</v>
          </cell>
          <cell r="AJ83">
            <v>0.28999999999999998</v>
          </cell>
          <cell r="AK83">
            <v>0.71</v>
          </cell>
          <cell r="AL83">
            <v>0.59</v>
          </cell>
          <cell r="AM83">
            <v>0.41</v>
          </cell>
          <cell r="AN83">
            <v>1</v>
          </cell>
          <cell r="AO83">
            <v>1</v>
          </cell>
          <cell r="AP83">
            <v>1</v>
          </cell>
          <cell r="AQ83" t="str">
            <v>Adjacent Street Traffic</v>
          </cell>
          <cell r="AR83" t="str">
            <v>Adjacent Street Traffic</v>
          </cell>
          <cell r="AS83">
            <v>5</v>
          </cell>
          <cell r="AT83">
            <v>6</v>
          </cell>
          <cell r="AU83">
            <v>8</v>
          </cell>
          <cell r="AV83">
            <v>0.98</v>
          </cell>
          <cell r="AW83">
            <v>0.96</v>
          </cell>
          <cell r="AX83">
            <v>0.67</v>
          </cell>
          <cell r="AY83" t="str">
            <v>T = 3.73(X) + 139.35</v>
          </cell>
          <cell r="AZ83" t="str">
            <v>T = 0.21(X) + 17.21</v>
          </cell>
          <cell r="BA83" t="str">
            <v>Ln(T) = 0.72 Ln(X) + 0.64</v>
          </cell>
          <cell r="BB83">
            <v>0</v>
          </cell>
          <cell r="BC83">
            <v>0</v>
          </cell>
          <cell r="BD83">
            <v>0</v>
          </cell>
        </row>
        <row r="84">
          <cell r="A84"/>
          <cell r="B84"/>
          <cell r="C84"/>
          <cell r="D84"/>
          <cell r="E84"/>
          <cell r="F84"/>
          <cell r="G84"/>
          <cell r="H84"/>
          <cell r="I84"/>
          <cell r="J84" t="str">
            <v>Avg</v>
          </cell>
          <cell r="K84" t="str">
            <v>Avg</v>
          </cell>
          <cell r="L84" t="str">
            <v>Avg</v>
          </cell>
          <cell r="M84" t="str">
            <v>Yes</v>
          </cell>
          <cell r="N84">
            <v>1.46</v>
          </cell>
          <cell r="O84">
            <v>0.18</v>
          </cell>
          <cell r="P84">
            <v>0.13</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223</v>
          </cell>
          <cell r="AF84" t="str">
            <v>Resident(s)</v>
          </cell>
          <cell r="AG84">
            <v>1.46</v>
          </cell>
          <cell r="AH84">
            <v>0.18</v>
          </cell>
          <cell r="AI84">
            <v>0.13</v>
          </cell>
          <cell r="AJ84">
            <v>0.31</v>
          </cell>
          <cell r="AK84">
            <v>0.69</v>
          </cell>
          <cell r="AL84">
            <v>0.71</v>
          </cell>
          <cell r="AM84">
            <v>0.28999999999999998</v>
          </cell>
          <cell r="AN84">
            <v>1</v>
          </cell>
          <cell r="AO84">
            <v>1</v>
          </cell>
          <cell r="AP84">
            <v>1</v>
          </cell>
          <cell r="AQ84" t="str">
            <v>Adjacent Street Traffic</v>
          </cell>
          <cell r="AR84" t="str">
            <v>Adjacent Street Traffic</v>
          </cell>
          <cell r="AS84">
            <v>2</v>
          </cell>
          <cell r="AT84">
            <v>2</v>
          </cell>
          <cell r="AU84">
            <v>2</v>
          </cell>
          <cell r="AV84" t="str">
            <v>*</v>
          </cell>
          <cell r="AW84" t="str">
            <v>*</v>
          </cell>
          <cell r="AX84" t="str">
            <v>*</v>
          </cell>
          <cell r="AY84"/>
          <cell r="AZ84"/>
          <cell r="BA84"/>
          <cell r="BB84"/>
          <cell r="BC84"/>
          <cell r="BD84"/>
        </row>
        <row r="85">
          <cell r="A85" t="str">
            <v>223a</v>
          </cell>
          <cell r="B85" t="str">
            <v>Affordable Housing - Income Limits</v>
          </cell>
          <cell r="C85" t="str">
            <v>Bedrooms</v>
          </cell>
          <cell r="D85" t="str">
            <v>Dense Multi-Use Urban</v>
          </cell>
          <cell r="E85"/>
          <cell r="F85"/>
          <cell r="G85"/>
          <cell r="H85"/>
          <cell r="I85"/>
          <cell r="J85" t="str">
            <v>Eq</v>
          </cell>
          <cell r="K85" t="str">
            <v>Avg</v>
          </cell>
          <cell r="L85" t="str">
            <v>Avg</v>
          </cell>
          <cell r="M85" t="str">
            <v/>
          </cell>
          <cell r="N85" t="str">
            <v>N/A</v>
          </cell>
          <cell r="O85">
            <v>0.25</v>
          </cell>
          <cell r="P85">
            <v>0.18</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cell r="AF85" t="str">
            <v>Bedrooms</v>
          </cell>
          <cell r="AG85" t="str">
            <v>*</v>
          </cell>
          <cell r="AH85">
            <v>0.25</v>
          </cell>
          <cell r="AI85">
            <v>0.18</v>
          </cell>
          <cell r="AJ85">
            <v>0.33</v>
          </cell>
          <cell r="AK85">
            <v>0.67</v>
          </cell>
          <cell r="AL85">
            <v>0.59</v>
          </cell>
          <cell r="AM85">
            <v>0.41</v>
          </cell>
          <cell r="AN85">
            <v>1</v>
          </cell>
          <cell r="AO85">
            <v>1</v>
          </cell>
          <cell r="AP85">
            <v>1</v>
          </cell>
          <cell r="AQ85" t="str">
            <v>Adjacent Street Traffic</v>
          </cell>
          <cell r="AR85" t="str">
            <v>Adjacent Street Traffic</v>
          </cell>
          <cell r="AS85" t="str">
            <v>*</v>
          </cell>
          <cell r="AT85">
            <v>17</v>
          </cell>
          <cell r="AU85">
            <v>7</v>
          </cell>
          <cell r="AV85" t="str">
            <v>*</v>
          </cell>
          <cell r="AW85">
            <v>0.79</v>
          </cell>
          <cell r="AX85" t="str">
            <v>*</v>
          </cell>
          <cell r="AY85">
            <v>0</v>
          </cell>
          <cell r="AZ85" t="str">
            <v>Ln(T) = 0.59 Ln(X) + 0.66</v>
          </cell>
          <cell r="BA85">
            <v>0</v>
          </cell>
          <cell r="BB85">
            <v>0</v>
          </cell>
          <cell r="BC85">
            <v>0</v>
          </cell>
          <cell r="BD85">
            <v>0</v>
          </cell>
        </row>
        <row r="86">
          <cell r="A86"/>
          <cell r="B86"/>
          <cell r="C86"/>
          <cell r="D86"/>
          <cell r="E86"/>
          <cell r="F86"/>
          <cell r="G86"/>
          <cell r="H86"/>
          <cell r="I86"/>
          <cell r="J86" t="str">
            <v>Eq</v>
          </cell>
          <cell r="K86" t="str">
            <v>Avg</v>
          </cell>
          <cell r="L86" t="str">
            <v>Avg</v>
          </cell>
          <cell r="M86" t="str">
            <v/>
          </cell>
          <cell r="N86" t="str">
            <v>N/A</v>
          </cell>
          <cell r="O86">
            <v>0.25</v>
          </cell>
          <cell r="P86">
            <v>0.18</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t="str">
            <v>223a</v>
          </cell>
          <cell r="AF86" t="str">
            <v>Bedrooms</v>
          </cell>
          <cell r="AG86" t="str">
            <v>*</v>
          </cell>
          <cell r="AH86">
            <v>0.25</v>
          </cell>
          <cell r="AI86">
            <v>0.18</v>
          </cell>
          <cell r="AJ86">
            <v>0.33</v>
          </cell>
          <cell r="AK86">
            <v>0.67</v>
          </cell>
          <cell r="AL86">
            <v>0.59</v>
          </cell>
          <cell r="AM86">
            <v>0.41</v>
          </cell>
          <cell r="AN86">
            <v>1</v>
          </cell>
          <cell r="AO86">
            <v>1</v>
          </cell>
          <cell r="AP86">
            <v>1</v>
          </cell>
          <cell r="AQ86" t="str">
            <v>Adjacent Street Traffic</v>
          </cell>
          <cell r="AR86" t="str">
            <v>Adjacent Street Traffic</v>
          </cell>
          <cell r="AS86" t="str">
            <v>*</v>
          </cell>
          <cell r="AT86">
            <v>17</v>
          </cell>
          <cell r="AU86">
            <v>7</v>
          </cell>
          <cell r="AV86" t="str">
            <v>*</v>
          </cell>
          <cell r="AW86">
            <v>0.79</v>
          </cell>
          <cell r="AX86" t="str">
            <v>*</v>
          </cell>
          <cell r="AY86"/>
          <cell r="AZ86" t="str">
            <v>Ln(T) = 0.59 Ln(X) + 0.66</v>
          </cell>
          <cell r="BA86"/>
          <cell r="BB86"/>
          <cell r="BC86">
            <v>0</v>
          </cell>
          <cell r="BD86"/>
        </row>
        <row r="87">
          <cell r="A87"/>
          <cell r="B87"/>
          <cell r="C87"/>
          <cell r="D87"/>
          <cell r="E87"/>
          <cell r="F87"/>
          <cell r="G87"/>
          <cell r="H87"/>
          <cell r="I87"/>
          <cell r="J87" t="str">
            <v>Avg</v>
          </cell>
          <cell r="K87" t="str">
            <v>Avg</v>
          </cell>
          <cell r="L87" t="str">
            <v>Avg</v>
          </cell>
          <cell r="M87" t="str">
            <v/>
          </cell>
          <cell r="N87">
            <v>3.83</v>
          </cell>
          <cell r="O87">
            <v>0.5</v>
          </cell>
          <cell r="P87">
            <v>0.36</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t="str">
            <v>223a</v>
          </cell>
          <cell r="AF87" t="str">
            <v>Dwelling Unit(s)</v>
          </cell>
          <cell r="AG87">
            <v>3.83</v>
          </cell>
          <cell r="AH87">
            <v>0.5</v>
          </cell>
          <cell r="AI87">
            <v>0.36</v>
          </cell>
          <cell r="AJ87">
            <v>0.28999999999999998</v>
          </cell>
          <cell r="AK87">
            <v>0.71</v>
          </cell>
          <cell r="AL87">
            <v>0.61</v>
          </cell>
          <cell r="AM87">
            <v>0.39</v>
          </cell>
          <cell r="AN87">
            <v>1</v>
          </cell>
          <cell r="AO87">
            <v>1</v>
          </cell>
          <cell r="AP87">
            <v>1</v>
          </cell>
          <cell r="AQ87" t="str">
            <v>Adjacent Street Traffic</v>
          </cell>
          <cell r="AR87" t="str">
            <v>Adjacent Street Traffic</v>
          </cell>
          <cell r="AS87">
            <v>8</v>
          </cell>
          <cell r="AT87">
            <v>25</v>
          </cell>
          <cell r="AU87">
            <v>15</v>
          </cell>
          <cell r="AV87" t="str">
            <v>*</v>
          </cell>
          <cell r="AW87">
            <v>0.56000000000000005</v>
          </cell>
          <cell r="AX87" t="str">
            <v>*</v>
          </cell>
          <cell r="AY87"/>
          <cell r="AZ87" t="str">
            <v>T = 0.43(X) + 4.04</v>
          </cell>
          <cell r="BA87"/>
          <cell r="BB87"/>
          <cell r="BC87">
            <v>0</v>
          </cell>
          <cell r="BD87"/>
        </row>
        <row r="88">
          <cell r="A88"/>
          <cell r="B88"/>
          <cell r="C88"/>
          <cell r="D88"/>
          <cell r="E88"/>
          <cell r="F88"/>
          <cell r="G88"/>
          <cell r="H88"/>
          <cell r="I88"/>
          <cell r="J88" t="str">
            <v>Avg</v>
          </cell>
          <cell r="K88" t="str">
            <v>Avg</v>
          </cell>
          <cell r="L88" t="str">
            <v>Avg</v>
          </cell>
          <cell r="M88" t="str">
            <v>Yes</v>
          </cell>
          <cell r="N88">
            <v>1.55</v>
          </cell>
          <cell r="O88">
            <v>0.21</v>
          </cell>
          <cell r="P88">
            <v>0.13</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t="str">
            <v>223a</v>
          </cell>
          <cell r="AF88" t="str">
            <v>Resident(s)</v>
          </cell>
          <cell r="AG88">
            <v>1.55</v>
          </cell>
          <cell r="AH88">
            <v>0.21</v>
          </cell>
          <cell r="AI88">
            <v>0.13</v>
          </cell>
          <cell r="AJ88">
            <v>0.26</v>
          </cell>
          <cell r="AK88">
            <v>0.74</v>
          </cell>
          <cell r="AL88">
            <v>0.64</v>
          </cell>
          <cell r="AM88">
            <v>0.36</v>
          </cell>
          <cell r="AN88">
            <v>1</v>
          </cell>
          <cell r="AO88">
            <v>1</v>
          </cell>
          <cell r="AP88">
            <v>1</v>
          </cell>
          <cell r="AQ88" t="str">
            <v>Adjacent Street Traffic</v>
          </cell>
          <cell r="AR88" t="str">
            <v>Adjacent Street Traffic</v>
          </cell>
          <cell r="AS88">
            <v>4</v>
          </cell>
          <cell r="AT88">
            <v>4</v>
          </cell>
          <cell r="AU88">
            <v>4</v>
          </cell>
          <cell r="AV88">
            <v>0.6</v>
          </cell>
          <cell r="AW88">
            <v>0.56000000000000005</v>
          </cell>
          <cell r="AX88" t="str">
            <v>*</v>
          </cell>
          <cell r="AY88" t="str">
            <v>T = 1.47(X) + 11.80</v>
          </cell>
          <cell r="AZ88" t="str">
            <v>T = 0.26(X) - 7.56</v>
          </cell>
          <cell r="BA88"/>
          <cell r="BB88">
            <v>0</v>
          </cell>
          <cell r="BC88">
            <v>0</v>
          </cell>
          <cell r="BD88"/>
        </row>
        <row r="89">
          <cell r="A89" t="str">
            <v>223b</v>
          </cell>
          <cell r="B89" t="str">
            <v>Affordable Housing - Income Limits</v>
          </cell>
          <cell r="C89" t="str">
            <v>Bedrooms</v>
          </cell>
          <cell r="D89" t="str">
            <v>Center City Core</v>
          </cell>
          <cell r="E89"/>
          <cell r="F89"/>
          <cell r="G89"/>
          <cell r="H89"/>
          <cell r="I89"/>
          <cell r="J89" t="str">
            <v>Eq</v>
          </cell>
          <cell r="K89" t="str">
            <v>Avg</v>
          </cell>
          <cell r="L89" t="str">
            <v>Avg</v>
          </cell>
          <cell r="M89" t="str">
            <v/>
          </cell>
          <cell r="N89" t="str">
            <v>N/A</v>
          </cell>
          <cell r="O89">
            <v>0.25</v>
          </cell>
          <cell r="P89">
            <v>0.18</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cell r="AF89" t="str">
            <v>Bedrooms</v>
          </cell>
          <cell r="AG89" t="str">
            <v>*</v>
          </cell>
          <cell r="AH89">
            <v>0.25</v>
          </cell>
          <cell r="AI89">
            <v>0.18</v>
          </cell>
          <cell r="AJ89">
            <v>0.33</v>
          </cell>
          <cell r="AK89">
            <v>0.67</v>
          </cell>
          <cell r="AL89">
            <v>0.59</v>
          </cell>
          <cell r="AM89">
            <v>0.41</v>
          </cell>
          <cell r="AN89">
            <v>1</v>
          </cell>
          <cell r="AO89">
            <v>1</v>
          </cell>
          <cell r="AP89">
            <v>1</v>
          </cell>
          <cell r="AQ89" t="str">
            <v>Adjacent Street Traffic</v>
          </cell>
          <cell r="AR89" t="str">
            <v>Adjacent Street Traffic</v>
          </cell>
          <cell r="AS89" t="str">
            <v>*</v>
          </cell>
          <cell r="AT89">
            <v>17</v>
          </cell>
          <cell r="AU89">
            <v>7</v>
          </cell>
          <cell r="AV89" t="str">
            <v>*</v>
          </cell>
          <cell r="AW89">
            <v>0.79</v>
          </cell>
          <cell r="AX89" t="str">
            <v>*</v>
          </cell>
          <cell r="AY89">
            <v>0</v>
          </cell>
          <cell r="AZ89" t="str">
            <v>Ln(T) = 0.59 Ln(X) + 0.66</v>
          </cell>
          <cell r="BA89">
            <v>0</v>
          </cell>
          <cell r="BB89">
            <v>0</v>
          </cell>
          <cell r="BC89">
            <v>0</v>
          </cell>
          <cell r="BD89">
            <v>0</v>
          </cell>
        </row>
        <row r="90">
          <cell r="A90"/>
          <cell r="B90"/>
          <cell r="C90"/>
          <cell r="D90"/>
          <cell r="E90"/>
          <cell r="F90"/>
          <cell r="G90"/>
          <cell r="H90"/>
          <cell r="I90"/>
          <cell r="J90"/>
          <cell r="K90" t="str">
            <v>Avg</v>
          </cell>
          <cell r="L90"/>
          <cell r="M90"/>
          <cell r="N90"/>
          <cell r="O90"/>
          <cell r="P90"/>
          <cell r="Q90"/>
          <cell r="R90"/>
          <cell r="S90"/>
          <cell r="T90"/>
          <cell r="U90"/>
          <cell r="V90"/>
          <cell r="W90"/>
          <cell r="X90"/>
          <cell r="Y90">
            <v>0</v>
          </cell>
          <cell r="Z90"/>
          <cell r="AA90"/>
          <cell r="AB90"/>
          <cell r="AC90"/>
          <cell r="AD90"/>
          <cell r="AE90" t="str">
            <v>223b</v>
          </cell>
          <cell r="AF90" t="str">
            <v>Bedrooms</v>
          </cell>
          <cell r="AG90" t="str">
            <v>*</v>
          </cell>
          <cell r="AH90">
            <v>0.25</v>
          </cell>
          <cell r="AI90">
            <v>0.18</v>
          </cell>
          <cell r="AJ90">
            <v>0.33</v>
          </cell>
          <cell r="AK90">
            <v>0.67</v>
          </cell>
          <cell r="AL90">
            <v>0.59</v>
          </cell>
          <cell r="AM90">
            <v>0.41</v>
          </cell>
          <cell r="AN90">
            <v>1</v>
          </cell>
          <cell r="AO90">
            <v>1</v>
          </cell>
          <cell r="AP90">
            <v>1</v>
          </cell>
          <cell r="AQ90" t="str">
            <v>Adjacent Street Traffic</v>
          </cell>
          <cell r="AR90" t="str">
            <v>Adjacent Street Traffic</v>
          </cell>
          <cell r="AS90" t="str">
            <v>*</v>
          </cell>
          <cell r="AT90">
            <v>17</v>
          </cell>
          <cell r="AU90">
            <v>7</v>
          </cell>
          <cell r="AV90" t="str">
            <v>*</v>
          </cell>
          <cell r="AW90">
            <v>0.79</v>
          </cell>
          <cell r="AX90" t="str">
            <v>*</v>
          </cell>
          <cell r="AY90"/>
          <cell r="AZ90" t="str">
            <v>Ln(T) = 0.59 Ln(X) + 0.66</v>
          </cell>
          <cell r="BA90"/>
          <cell r="BB90"/>
          <cell r="BC90">
            <v>0</v>
          </cell>
          <cell r="BD90"/>
        </row>
        <row r="91">
          <cell r="A91"/>
          <cell r="B91"/>
          <cell r="C91"/>
          <cell r="D91"/>
          <cell r="E91"/>
          <cell r="F91"/>
          <cell r="G91"/>
          <cell r="H91"/>
          <cell r="I91"/>
          <cell r="J91"/>
          <cell r="K91" t="str">
            <v>Avg</v>
          </cell>
          <cell r="L91"/>
          <cell r="M91"/>
          <cell r="N91"/>
          <cell r="O91"/>
          <cell r="P91"/>
          <cell r="Q91"/>
          <cell r="R91"/>
          <cell r="S91"/>
          <cell r="T91"/>
          <cell r="U91"/>
          <cell r="V91"/>
          <cell r="W91"/>
          <cell r="X91"/>
          <cell r="Y91">
            <v>0</v>
          </cell>
          <cell r="Z91"/>
          <cell r="AA91"/>
          <cell r="AB91"/>
          <cell r="AC91"/>
          <cell r="AD91"/>
          <cell r="AE91" t="str">
            <v>223b</v>
          </cell>
          <cell r="AF91" t="str">
            <v>Dwelling Unit(s)</v>
          </cell>
          <cell r="AG91"/>
          <cell r="AH91"/>
          <cell r="AI91"/>
          <cell r="AJ91"/>
          <cell r="AK91"/>
          <cell r="AL91"/>
          <cell r="AM91"/>
          <cell r="AN91"/>
          <cell r="AO91"/>
          <cell r="AP91"/>
          <cell r="AQ91"/>
          <cell r="AR91"/>
          <cell r="AS91"/>
          <cell r="AT91"/>
          <cell r="AU91"/>
          <cell r="AV91"/>
          <cell r="AW91"/>
          <cell r="AX91"/>
          <cell r="AY91"/>
          <cell r="AZ91"/>
          <cell r="BA91"/>
          <cell r="BB91"/>
          <cell r="BC91"/>
          <cell r="BD91"/>
        </row>
        <row r="92">
          <cell r="A92"/>
          <cell r="B92"/>
          <cell r="C92"/>
          <cell r="D92"/>
          <cell r="E92"/>
          <cell r="F92"/>
          <cell r="G92"/>
          <cell r="H92"/>
          <cell r="I92"/>
          <cell r="J92"/>
          <cell r="K92" t="str">
            <v>Avg</v>
          </cell>
          <cell r="L92"/>
          <cell r="M92"/>
          <cell r="N92"/>
          <cell r="O92"/>
          <cell r="P92"/>
          <cell r="Q92"/>
          <cell r="R92"/>
          <cell r="S92"/>
          <cell r="T92"/>
          <cell r="U92"/>
          <cell r="V92"/>
          <cell r="W92"/>
          <cell r="X92"/>
          <cell r="Y92">
            <v>0</v>
          </cell>
          <cell r="Z92"/>
          <cell r="AA92"/>
          <cell r="AB92"/>
          <cell r="AC92"/>
          <cell r="AD92"/>
          <cell r="AE92" t="str">
            <v>223b</v>
          </cell>
          <cell r="AF92" t="str">
            <v>Resident(s)</v>
          </cell>
          <cell r="AG92"/>
          <cell r="AH92"/>
          <cell r="AI92"/>
          <cell r="AJ92"/>
          <cell r="AK92"/>
          <cell r="AL92"/>
          <cell r="AM92"/>
          <cell r="AN92"/>
          <cell r="AO92"/>
          <cell r="AP92"/>
          <cell r="AQ92"/>
          <cell r="AR92"/>
          <cell r="AS92"/>
          <cell r="AT92"/>
          <cell r="AU92"/>
          <cell r="AV92"/>
          <cell r="AW92"/>
          <cell r="AX92"/>
          <cell r="AY92"/>
          <cell r="AZ92"/>
          <cell r="BA92"/>
          <cell r="BB92"/>
          <cell r="BC92"/>
          <cell r="BD92"/>
        </row>
        <row r="93">
          <cell r="A93">
            <v>225</v>
          </cell>
          <cell r="B93" t="str">
            <v xml:space="preserve">Off-Campus Student Apartment </v>
          </cell>
          <cell r="C93" t="str">
            <v>Bedroom(s)</v>
          </cell>
          <cell r="D93" t="str">
            <v>Adjacent to Campus</v>
          </cell>
          <cell r="E93"/>
          <cell r="F93"/>
          <cell r="G93"/>
          <cell r="H93"/>
          <cell r="I93"/>
          <cell r="J93" t="str">
            <v>Avg</v>
          </cell>
          <cell r="K93" t="str">
            <v>Avg</v>
          </cell>
          <cell r="L93" t="str">
            <v>Avg</v>
          </cell>
          <cell r="M93" t="str">
            <v/>
          </cell>
          <cell r="N93">
            <v>3.57</v>
          </cell>
          <cell r="O93">
            <v>0.12</v>
          </cell>
          <cell r="P93">
            <v>0.24</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cell r="AF93" t="str">
            <v>Bedroom(s)</v>
          </cell>
          <cell r="AG93">
            <v>3.57</v>
          </cell>
          <cell r="AH93">
            <v>0.12</v>
          </cell>
          <cell r="AI93">
            <v>0.24</v>
          </cell>
          <cell r="AJ93">
            <v>0.38</v>
          </cell>
          <cell r="AK93">
            <v>0.62</v>
          </cell>
          <cell r="AL93">
            <v>0.5</v>
          </cell>
          <cell r="AM93">
            <v>0.5</v>
          </cell>
          <cell r="AN93">
            <v>1</v>
          </cell>
          <cell r="AO93">
            <v>1</v>
          </cell>
          <cell r="AP93">
            <v>1</v>
          </cell>
          <cell r="AQ93" t="str">
            <v>Adjacent Street Traffic</v>
          </cell>
          <cell r="AR93" t="str">
            <v>Adjacent Street Traffic</v>
          </cell>
          <cell r="AS93">
            <v>7</v>
          </cell>
          <cell r="AT93">
            <v>9</v>
          </cell>
          <cell r="AU93">
            <v>9</v>
          </cell>
          <cell r="AV93">
            <v>0.9</v>
          </cell>
          <cell r="AW93">
            <v>0.65</v>
          </cell>
          <cell r="AX93">
            <v>0.74</v>
          </cell>
          <cell r="AY93" t="str">
            <v>Ln(T) = 0.75 Ln(X) + 2.87</v>
          </cell>
          <cell r="AZ93" t="str">
            <v>Ln(T) = 0.62 Ln(X) + 0.34</v>
          </cell>
          <cell r="BA93" t="str">
            <v>Ln(T) = 0.76 Ln(X) + 0.13</v>
          </cell>
          <cell r="BB93">
            <v>0</v>
          </cell>
          <cell r="BC93">
            <v>0</v>
          </cell>
          <cell r="BD93">
            <v>0</v>
          </cell>
        </row>
        <row r="94">
          <cell r="A94"/>
          <cell r="B94"/>
          <cell r="C94"/>
          <cell r="D94"/>
          <cell r="E94"/>
          <cell r="F94"/>
          <cell r="G94"/>
          <cell r="H94"/>
          <cell r="I94"/>
          <cell r="J94" t="str">
            <v>Avg</v>
          </cell>
          <cell r="K94" t="str">
            <v>Avg</v>
          </cell>
          <cell r="L94" t="str">
            <v>Avg</v>
          </cell>
          <cell r="M94"/>
          <cell r="N94">
            <v>3.57</v>
          </cell>
          <cell r="O94">
            <v>0.12</v>
          </cell>
          <cell r="P94">
            <v>0.24</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225</v>
          </cell>
          <cell r="AF94" t="str">
            <v>Bedroom(s)</v>
          </cell>
          <cell r="AG94">
            <v>3.57</v>
          </cell>
          <cell r="AH94">
            <v>0.12</v>
          </cell>
          <cell r="AI94">
            <v>0.24</v>
          </cell>
          <cell r="AJ94">
            <v>0.38</v>
          </cell>
          <cell r="AK94">
            <v>0.62</v>
          </cell>
          <cell r="AL94">
            <v>0.5</v>
          </cell>
          <cell r="AM94">
            <v>0.5</v>
          </cell>
          <cell r="AN94">
            <v>1</v>
          </cell>
          <cell r="AO94">
            <v>1</v>
          </cell>
          <cell r="AP94">
            <v>1</v>
          </cell>
          <cell r="AQ94" t="str">
            <v>Adjacent Street Traffic</v>
          </cell>
          <cell r="AR94" t="str">
            <v>Adjacent Street Traffic</v>
          </cell>
          <cell r="AS94">
            <v>7</v>
          </cell>
          <cell r="AT94">
            <v>9</v>
          </cell>
          <cell r="AU94">
            <v>9</v>
          </cell>
          <cell r="AV94">
            <v>0.9</v>
          </cell>
          <cell r="AW94">
            <v>0.65</v>
          </cell>
          <cell r="AX94">
            <v>0.74</v>
          </cell>
          <cell r="AY94" t="str">
            <v>Ln(T) = 0.75 Ln(X) + 2.87</v>
          </cell>
          <cell r="AZ94" t="str">
            <v>Ln(T) = 0.62 Ln(X) + 0.34</v>
          </cell>
          <cell r="BA94" t="str">
            <v>Ln(T) = 0.76 Ln(X) + 0.13</v>
          </cell>
          <cell r="BB94">
            <v>0</v>
          </cell>
          <cell r="BC94">
            <v>0</v>
          </cell>
          <cell r="BD94">
            <v>0</v>
          </cell>
        </row>
        <row r="95">
          <cell r="A95" t="str">
            <v>225b</v>
          </cell>
          <cell r="B95" t="str">
            <v xml:space="preserve">Off-Campus Student Apartment </v>
          </cell>
          <cell r="C95" t="str">
            <v>Bedroom(s)</v>
          </cell>
          <cell r="D95" t="str">
            <v>Over 1/2 Mile from Campus</v>
          </cell>
          <cell r="E95"/>
          <cell r="F95"/>
          <cell r="G95"/>
          <cell r="H95"/>
          <cell r="I95"/>
          <cell r="J95" t="str">
            <v>Avg</v>
          </cell>
          <cell r="K95" t="str">
            <v>Avg</v>
          </cell>
          <cell r="L95" t="str">
            <v>Avg</v>
          </cell>
          <cell r="M95" t="str">
            <v/>
          </cell>
          <cell r="N95">
            <v>3.57</v>
          </cell>
          <cell r="O95">
            <v>0.12</v>
          </cell>
          <cell r="P95">
            <v>0.24</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cell r="AF95" t="str">
            <v>Bedroom(s)</v>
          </cell>
          <cell r="AG95">
            <v>3.57</v>
          </cell>
          <cell r="AH95">
            <v>0.12</v>
          </cell>
          <cell r="AI95">
            <v>0.24</v>
          </cell>
          <cell r="AJ95">
            <v>0.38</v>
          </cell>
          <cell r="AK95">
            <v>0.62</v>
          </cell>
          <cell r="AL95">
            <v>0.5</v>
          </cell>
          <cell r="AM95">
            <v>0.5</v>
          </cell>
          <cell r="AN95">
            <v>1</v>
          </cell>
          <cell r="AO95">
            <v>1</v>
          </cell>
          <cell r="AP95">
            <v>1</v>
          </cell>
          <cell r="AQ95" t="str">
            <v>Adjacent Street Traffic</v>
          </cell>
          <cell r="AR95" t="str">
            <v>Adjacent Street Traffic</v>
          </cell>
          <cell r="AS95">
            <v>7</v>
          </cell>
          <cell r="AT95">
            <v>9</v>
          </cell>
          <cell r="AU95">
            <v>9</v>
          </cell>
          <cell r="AV95">
            <v>0.9</v>
          </cell>
          <cell r="AW95">
            <v>0.65</v>
          </cell>
          <cell r="AX95">
            <v>0.74</v>
          </cell>
          <cell r="AY95" t="str">
            <v>Ln(T) = 0.75 Ln(X) + 2.87</v>
          </cell>
          <cell r="AZ95" t="str">
            <v>Ln(T) = 0.62 Ln(X) + 0.34</v>
          </cell>
          <cell r="BA95" t="str">
            <v>Ln(T) = 0.76 Ln(X) + 0.13</v>
          </cell>
          <cell r="BB95">
            <v>0</v>
          </cell>
          <cell r="BC95">
            <v>0</v>
          </cell>
          <cell r="BD95">
            <v>0</v>
          </cell>
        </row>
        <row r="96">
          <cell r="A96"/>
          <cell r="B96"/>
          <cell r="C96"/>
          <cell r="D96"/>
          <cell r="E96"/>
          <cell r="F96"/>
          <cell r="G96"/>
          <cell r="H96"/>
          <cell r="I96"/>
          <cell r="J96" t="str">
            <v>Avg</v>
          </cell>
          <cell r="K96" t="str">
            <v>Avg</v>
          </cell>
          <cell r="L96" t="str">
            <v>Avg</v>
          </cell>
          <cell r="M96" t="str">
            <v/>
          </cell>
          <cell r="N96">
            <v>3.57</v>
          </cell>
          <cell r="O96">
            <v>0.12</v>
          </cell>
          <cell r="P96">
            <v>0.24</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t="str">
            <v>225a</v>
          </cell>
          <cell r="AF96" t="str">
            <v>Bedroom(s)</v>
          </cell>
          <cell r="AG96">
            <v>3.57</v>
          </cell>
          <cell r="AH96">
            <v>0.12</v>
          </cell>
          <cell r="AI96">
            <v>0.24</v>
          </cell>
          <cell r="AJ96">
            <v>0.38</v>
          </cell>
          <cell r="AK96">
            <v>0.62</v>
          </cell>
          <cell r="AL96">
            <v>0.5</v>
          </cell>
          <cell r="AM96">
            <v>0.5</v>
          </cell>
          <cell r="AN96">
            <v>1</v>
          </cell>
          <cell r="AO96">
            <v>1</v>
          </cell>
          <cell r="AP96">
            <v>1</v>
          </cell>
          <cell r="AQ96" t="str">
            <v>Adjacent Street Traffic</v>
          </cell>
          <cell r="AR96" t="str">
            <v>Adjacent Street Traffic</v>
          </cell>
          <cell r="AS96">
            <v>7</v>
          </cell>
          <cell r="AT96">
            <v>9</v>
          </cell>
          <cell r="AU96">
            <v>9</v>
          </cell>
          <cell r="AV96">
            <v>0.9</v>
          </cell>
          <cell r="AW96">
            <v>0.65</v>
          </cell>
          <cell r="AX96">
            <v>0.74</v>
          </cell>
          <cell r="AY96" t="str">
            <v>Ln(T) = 0.75 Ln(X) + 2.87</v>
          </cell>
          <cell r="AZ96" t="str">
            <v>Ln(T) = 0.62 Ln(X) + 0.34</v>
          </cell>
          <cell r="BA96" t="str">
            <v>Ln(T) = 0.76 Ln(X) + 0.13</v>
          </cell>
          <cell r="BB96">
            <v>0</v>
          </cell>
          <cell r="BC96">
            <v>0</v>
          </cell>
          <cell r="BD96">
            <v>0</v>
          </cell>
        </row>
        <row r="97">
          <cell r="A97">
            <v>226</v>
          </cell>
          <cell r="B97" t="str">
            <v>Off-Campus Student Apartment (Mid-Rise)</v>
          </cell>
          <cell r="C97" t="str">
            <v>Bedroom(s)</v>
          </cell>
          <cell r="D97" t="str">
            <v>General Urban/Suburban</v>
          </cell>
          <cell r="E97"/>
          <cell r="F97"/>
          <cell r="G97"/>
          <cell r="H97"/>
          <cell r="I97"/>
          <cell r="J97" t="str">
            <v>Avg</v>
          </cell>
          <cell r="K97" t="str">
            <v>Avg</v>
          </cell>
          <cell r="L97" t="str">
            <v>Avg</v>
          </cell>
          <cell r="M97" t="str">
            <v>Yes</v>
          </cell>
          <cell r="N97">
            <v>2.57</v>
          </cell>
          <cell r="O97">
            <v>7.0000000000000007E-2</v>
          </cell>
          <cell r="P97">
            <v>0.21</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cell r="AF97" t="str">
            <v>Bedroom(s)</v>
          </cell>
          <cell r="AG97">
            <v>2.57</v>
          </cell>
          <cell r="AH97">
            <v>7.0000000000000007E-2</v>
          </cell>
          <cell r="AI97">
            <v>0.21</v>
          </cell>
          <cell r="AJ97">
            <v>0.46</v>
          </cell>
          <cell r="AK97">
            <v>0.54</v>
          </cell>
          <cell r="AL97">
            <v>0.47</v>
          </cell>
          <cell r="AM97">
            <v>0.53</v>
          </cell>
          <cell r="AN97">
            <v>1</v>
          </cell>
          <cell r="AO97">
            <v>1</v>
          </cell>
          <cell r="AP97">
            <v>1</v>
          </cell>
          <cell r="AQ97" t="str">
            <v>Adjacent Street Traffic</v>
          </cell>
          <cell r="AR97" t="str">
            <v>Adjacent Street Traffic</v>
          </cell>
          <cell r="AS97">
            <v>3</v>
          </cell>
          <cell r="AT97">
            <v>3</v>
          </cell>
          <cell r="AU97">
            <v>3</v>
          </cell>
          <cell r="AV97" t="str">
            <v>*</v>
          </cell>
          <cell r="AW97" t="str">
            <v>*</v>
          </cell>
          <cell r="AX97" t="str">
            <v>*</v>
          </cell>
          <cell r="AY97">
            <v>0</v>
          </cell>
          <cell r="AZ97">
            <v>0</v>
          </cell>
          <cell r="BA97">
            <v>0</v>
          </cell>
          <cell r="BB97">
            <v>0</v>
          </cell>
          <cell r="BC97">
            <v>0</v>
          </cell>
          <cell r="BD97">
            <v>0</v>
          </cell>
        </row>
        <row r="98">
          <cell r="A98"/>
          <cell r="B98"/>
          <cell r="C98"/>
          <cell r="D98"/>
          <cell r="E98"/>
          <cell r="F98"/>
          <cell r="G98"/>
          <cell r="H98"/>
          <cell r="I98"/>
          <cell r="J98" t="str">
            <v>Avg</v>
          </cell>
          <cell r="K98" t="str">
            <v>Avg</v>
          </cell>
          <cell r="L98" t="str">
            <v>Avg</v>
          </cell>
          <cell r="M98" t="str">
            <v>Yes</v>
          </cell>
          <cell r="N98">
            <v>2.57</v>
          </cell>
          <cell r="O98">
            <v>7.0000000000000007E-2</v>
          </cell>
          <cell r="P98">
            <v>0.21</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226</v>
          </cell>
          <cell r="AF98" t="str">
            <v>Bedroom(s)</v>
          </cell>
          <cell r="AG98">
            <v>2.57</v>
          </cell>
          <cell r="AH98">
            <v>7.0000000000000007E-2</v>
          </cell>
          <cell r="AI98">
            <v>0.21</v>
          </cell>
          <cell r="AJ98">
            <v>0.46</v>
          </cell>
          <cell r="AK98">
            <v>0.54</v>
          </cell>
          <cell r="AL98">
            <v>0.47</v>
          </cell>
          <cell r="AM98">
            <v>0.53</v>
          </cell>
          <cell r="AN98">
            <v>1</v>
          </cell>
          <cell r="AO98">
            <v>1</v>
          </cell>
          <cell r="AP98">
            <v>1</v>
          </cell>
          <cell r="AQ98" t="str">
            <v>Adjacent Street Traffic</v>
          </cell>
          <cell r="AR98" t="str">
            <v>Adjacent Street Traffic</v>
          </cell>
          <cell r="AS98">
            <v>3</v>
          </cell>
          <cell r="AT98">
            <v>3</v>
          </cell>
          <cell r="AU98">
            <v>3</v>
          </cell>
          <cell r="AV98" t="str">
            <v>*</v>
          </cell>
          <cell r="AW98" t="str">
            <v>*</v>
          </cell>
          <cell r="AX98" t="str">
            <v>*</v>
          </cell>
          <cell r="AY98"/>
          <cell r="AZ98"/>
          <cell r="BA98"/>
          <cell r="BB98"/>
          <cell r="BC98"/>
          <cell r="BD98"/>
        </row>
        <row r="99">
          <cell r="A99" t="str">
            <v>226a</v>
          </cell>
          <cell r="B99" t="str">
            <v>Off-Campus Student Apartment (Mid-Rise)</v>
          </cell>
          <cell r="C99" t="str">
            <v>Bedroom(s)</v>
          </cell>
          <cell r="D99" t="str">
            <v>Dense Multi-Use Urban</v>
          </cell>
          <cell r="E99"/>
          <cell r="F99"/>
          <cell r="G99"/>
          <cell r="H99"/>
          <cell r="I99"/>
          <cell r="J99" t="str">
            <v>Avg</v>
          </cell>
          <cell r="K99" t="str">
            <v>Avg</v>
          </cell>
          <cell r="L99" t="str">
            <v>Avg</v>
          </cell>
          <cell r="M99" t="str">
            <v>Yes</v>
          </cell>
          <cell r="N99">
            <v>1.5</v>
          </cell>
          <cell r="O99">
            <v>0.09</v>
          </cell>
          <cell r="P99">
            <v>0.14000000000000001</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cell r="AF99" t="str">
            <v>Bedroom(s)</v>
          </cell>
          <cell r="AG99">
            <v>1.5</v>
          </cell>
          <cell r="AH99">
            <v>0.09</v>
          </cell>
          <cell r="AI99">
            <v>0.14000000000000001</v>
          </cell>
          <cell r="AJ99">
            <v>0.34</v>
          </cell>
          <cell r="AK99">
            <v>0.66</v>
          </cell>
          <cell r="AL99">
            <v>0.51</v>
          </cell>
          <cell r="AM99">
            <v>0.49</v>
          </cell>
          <cell r="AN99">
            <v>1</v>
          </cell>
          <cell r="AO99">
            <v>1</v>
          </cell>
          <cell r="AP99">
            <v>1</v>
          </cell>
          <cell r="AQ99" t="str">
            <v>Adjacent Street Traffic</v>
          </cell>
          <cell r="AR99" t="str">
            <v>Adjacent Street Traffic</v>
          </cell>
          <cell r="AS99">
            <v>4</v>
          </cell>
          <cell r="AT99">
            <v>5</v>
          </cell>
          <cell r="AU99">
            <v>5</v>
          </cell>
          <cell r="AV99">
            <v>0.68</v>
          </cell>
          <cell r="AW99">
            <v>0.6</v>
          </cell>
          <cell r="AX99">
            <v>0.61</v>
          </cell>
          <cell r="AY99" t="str">
            <v>T = 2.73(X) - 198.67</v>
          </cell>
          <cell r="AZ99" t="str">
            <v>T = 0.14(X) - 6.92</v>
          </cell>
          <cell r="BA99" t="str">
            <v>T = 0.17(X) - 3.48</v>
          </cell>
          <cell r="BB99">
            <v>0</v>
          </cell>
          <cell r="BC99">
            <v>0</v>
          </cell>
          <cell r="BD99">
            <v>0</v>
          </cell>
        </row>
        <row r="100">
          <cell r="A100"/>
          <cell r="B100"/>
          <cell r="C100"/>
          <cell r="D100"/>
          <cell r="E100"/>
          <cell r="F100"/>
          <cell r="G100"/>
          <cell r="H100"/>
          <cell r="I100"/>
          <cell r="J100" t="str">
            <v>Avg</v>
          </cell>
          <cell r="K100" t="str">
            <v>Avg</v>
          </cell>
          <cell r="L100" t="str">
            <v>Avg</v>
          </cell>
          <cell r="M100" t="str">
            <v>Yes</v>
          </cell>
          <cell r="N100">
            <v>1.5</v>
          </cell>
          <cell r="O100">
            <v>0.09</v>
          </cell>
          <cell r="P100">
            <v>0.14000000000000001</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t="str">
            <v>226a</v>
          </cell>
          <cell r="AF100" t="str">
            <v>Bedroom(s)</v>
          </cell>
          <cell r="AG100">
            <v>1.5</v>
          </cell>
          <cell r="AH100">
            <v>0.09</v>
          </cell>
          <cell r="AI100">
            <v>0.14000000000000001</v>
          </cell>
          <cell r="AJ100">
            <v>0.34</v>
          </cell>
          <cell r="AK100">
            <v>0.66</v>
          </cell>
          <cell r="AL100">
            <v>0.51</v>
          </cell>
          <cell r="AM100">
            <v>0.49</v>
          </cell>
          <cell r="AN100">
            <v>1</v>
          </cell>
          <cell r="AO100">
            <v>1</v>
          </cell>
          <cell r="AP100">
            <v>1</v>
          </cell>
          <cell r="AQ100" t="str">
            <v>Adjacent Street Traffic</v>
          </cell>
          <cell r="AR100" t="str">
            <v>Adjacent Street Traffic</v>
          </cell>
          <cell r="AS100">
            <v>4</v>
          </cell>
          <cell r="AT100">
            <v>5</v>
          </cell>
          <cell r="AU100">
            <v>5</v>
          </cell>
          <cell r="AV100">
            <v>0.68</v>
          </cell>
          <cell r="AW100">
            <v>0.6</v>
          </cell>
          <cell r="AX100">
            <v>0.61</v>
          </cell>
          <cell r="AY100" t="str">
            <v>T = 2.73(X) - 198.67</v>
          </cell>
          <cell r="AZ100" t="str">
            <v>T = 0.14(X) - 6.92</v>
          </cell>
          <cell r="BA100" t="str">
            <v>T = 0.17(X) - 3.48</v>
          </cell>
          <cell r="BB100">
            <v>0</v>
          </cell>
          <cell r="BC100">
            <v>0</v>
          </cell>
          <cell r="BD100">
            <v>0</v>
          </cell>
        </row>
        <row r="101">
          <cell r="A101">
            <v>227</v>
          </cell>
          <cell r="B101" t="str">
            <v>Off-Campus Student Apartment (High-Rise)</v>
          </cell>
          <cell r="C101" t="str">
            <v>Bedroom(s)</v>
          </cell>
          <cell r="D101" t="str">
            <v>Dense Multi-Use Urban</v>
          </cell>
          <cell r="E101"/>
          <cell r="F101"/>
          <cell r="G101"/>
          <cell r="H101"/>
          <cell r="I101"/>
          <cell r="J101" t="str">
            <v>Eq</v>
          </cell>
          <cell r="K101" t="str">
            <v>Avg</v>
          </cell>
          <cell r="L101" t="str">
            <v>Avg</v>
          </cell>
          <cell r="M101" t="str">
            <v>Yes</v>
          </cell>
          <cell r="N101" t="str">
            <v>N/A</v>
          </cell>
          <cell r="O101">
            <v>0.01</v>
          </cell>
          <cell r="P101">
            <v>0.04</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cell r="AF101" t="str">
            <v>Bedroom(s)</v>
          </cell>
          <cell r="AG101" t="str">
            <v>*</v>
          </cell>
          <cell r="AH101">
            <v>0.01</v>
          </cell>
          <cell r="AI101">
            <v>0.04</v>
          </cell>
          <cell r="AJ101" t="str">
            <v>*</v>
          </cell>
          <cell r="AK101" t="str">
            <v>*</v>
          </cell>
          <cell r="AL101" t="str">
            <v>*</v>
          </cell>
          <cell r="AM101" t="str">
            <v>*</v>
          </cell>
          <cell r="AN101">
            <v>1</v>
          </cell>
          <cell r="AO101">
            <v>1</v>
          </cell>
          <cell r="AP101">
            <v>1</v>
          </cell>
          <cell r="AQ101" t="str">
            <v>Adjacent Street Traffic</v>
          </cell>
          <cell r="AR101" t="str">
            <v>Adjacent Street Traffic</v>
          </cell>
          <cell r="AS101" t="str">
            <v>*</v>
          </cell>
          <cell r="AT101">
            <v>3</v>
          </cell>
          <cell r="AU101">
            <v>3</v>
          </cell>
          <cell r="AV101" t="str">
            <v>*</v>
          </cell>
          <cell r="AW101" t="str">
            <v>*</v>
          </cell>
          <cell r="AX101">
            <v>0</v>
          </cell>
          <cell r="AY101">
            <v>0</v>
          </cell>
          <cell r="AZ101">
            <v>0</v>
          </cell>
          <cell r="BA101">
            <v>0</v>
          </cell>
          <cell r="BB101">
            <v>0</v>
          </cell>
          <cell r="BC101">
            <v>0</v>
          </cell>
          <cell r="BD101">
            <v>0</v>
          </cell>
        </row>
        <row r="102">
          <cell r="A102"/>
          <cell r="B102"/>
          <cell r="C102"/>
          <cell r="D102"/>
          <cell r="E102"/>
          <cell r="F102"/>
          <cell r="G102"/>
          <cell r="H102"/>
          <cell r="I102"/>
          <cell r="J102" t="str">
            <v>Eq</v>
          </cell>
          <cell r="K102" t="str">
            <v>Avg</v>
          </cell>
          <cell r="L102" t="str">
            <v>Avg</v>
          </cell>
          <cell r="M102" t="str">
            <v>Yes</v>
          </cell>
          <cell r="N102" t="str">
            <v>N/A</v>
          </cell>
          <cell r="O102">
            <v>0.01</v>
          </cell>
          <cell r="P102">
            <v>0.04</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227</v>
          </cell>
          <cell r="AF102" t="str">
            <v>Bedroom(s)</v>
          </cell>
          <cell r="AG102" t="str">
            <v>*</v>
          </cell>
          <cell r="AH102">
            <v>0.01</v>
          </cell>
          <cell r="AI102">
            <v>0.04</v>
          </cell>
          <cell r="AJ102" t="str">
            <v>*</v>
          </cell>
          <cell r="AK102" t="str">
            <v>*</v>
          </cell>
          <cell r="AL102" t="str">
            <v>*</v>
          </cell>
          <cell r="AM102" t="str">
            <v>*</v>
          </cell>
          <cell r="AN102">
            <v>1</v>
          </cell>
          <cell r="AO102">
            <v>1</v>
          </cell>
          <cell r="AP102">
            <v>1</v>
          </cell>
          <cell r="AQ102" t="str">
            <v>Adjacent Street Traffic</v>
          </cell>
          <cell r="AR102" t="str">
            <v>Adjacent Street Traffic</v>
          </cell>
          <cell r="AS102" t="str">
            <v>*</v>
          </cell>
          <cell r="AT102">
            <v>3</v>
          </cell>
          <cell r="AU102">
            <v>3</v>
          </cell>
          <cell r="AV102" t="str">
            <v>*</v>
          </cell>
          <cell r="AW102" t="str">
            <v>*</v>
          </cell>
          <cell r="AX102"/>
          <cell r="AY102"/>
          <cell r="AZ102"/>
          <cell r="BA102"/>
          <cell r="BB102"/>
          <cell r="BC102"/>
          <cell r="BD102"/>
        </row>
        <row r="103">
          <cell r="A103">
            <v>230</v>
          </cell>
          <cell r="B103" t="str">
            <v>Low-Rise Residential with Ground-Floor Commercial</v>
          </cell>
          <cell r="C103" t="str">
            <v>Dwelling Unit(s)</v>
          </cell>
          <cell r="D103" t="str">
            <v>General Urban/Suburban</v>
          </cell>
          <cell r="E103"/>
          <cell r="F103"/>
          <cell r="G103"/>
          <cell r="H103"/>
          <cell r="I103"/>
          <cell r="J103" t="str">
            <v>Avg</v>
          </cell>
          <cell r="K103" t="str">
            <v>Avg</v>
          </cell>
          <cell r="L103" t="str">
            <v>Avg</v>
          </cell>
          <cell r="M103" t="str">
            <v>Yes</v>
          </cell>
          <cell r="N103">
            <v>3.44</v>
          </cell>
          <cell r="O103">
            <v>0.44</v>
          </cell>
          <cell r="P103">
            <v>0.36</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cell r="AF103" t="str">
            <v>Dwelling Unit(s)</v>
          </cell>
          <cell r="AG103">
            <v>3.44</v>
          </cell>
          <cell r="AH103">
            <v>0.44</v>
          </cell>
          <cell r="AI103">
            <v>0.36</v>
          </cell>
          <cell r="AJ103">
            <v>0.23</v>
          </cell>
          <cell r="AK103">
            <v>0.77</v>
          </cell>
          <cell r="AL103">
            <v>0.71</v>
          </cell>
          <cell r="AM103">
            <v>0.28999999999999998</v>
          </cell>
          <cell r="AN103">
            <v>1</v>
          </cell>
          <cell r="AO103">
            <v>1</v>
          </cell>
          <cell r="AP103">
            <v>1</v>
          </cell>
          <cell r="AQ103" t="str">
            <v>Adjacent Street Traffic</v>
          </cell>
          <cell r="AR103" t="str">
            <v>Adjacent Street Traffic</v>
          </cell>
          <cell r="AS103">
            <v>1</v>
          </cell>
          <cell r="AT103">
            <v>2</v>
          </cell>
          <cell r="AU103">
            <v>2</v>
          </cell>
          <cell r="AV103" t="str">
            <v>*</v>
          </cell>
          <cell r="AW103" t="str">
            <v>*</v>
          </cell>
          <cell r="AX103" t="str">
            <v>*</v>
          </cell>
          <cell r="AY103">
            <v>0</v>
          </cell>
          <cell r="AZ103">
            <v>0</v>
          </cell>
          <cell r="BA103">
            <v>0</v>
          </cell>
          <cell r="BB103">
            <v>0</v>
          </cell>
          <cell r="BC103">
            <v>0</v>
          </cell>
          <cell r="BD103">
            <v>0</v>
          </cell>
        </row>
        <row r="104">
          <cell r="A104"/>
          <cell r="B104"/>
          <cell r="C104"/>
          <cell r="D104"/>
          <cell r="E104"/>
          <cell r="F104"/>
          <cell r="G104"/>
          <cell r="H104"/>
          <cell r="I104"/>
          <cell r="J104" t="str">
            <v>Avg</v>
          </cell>
          <cell r="K104" t="str">
            <v>Avg</v>
          </cell>
          <cell r="L104" t="str">
            <v>Avg</v>
          </cell>
          <cell r="M104" t="str">
            <v>Yes</v>
          </cell>
          <cell r="N104">
            <v>3.44</v>
          </cell>
          <cell r="O104">
            <v>0.44</v>
          </cell>
          <cell r="P104">
            <v>0.36</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230</v>
          </cell>
          <cell r="AF104" t="str">
            <v>Dwelling Unit(s)</v>
          </cell>
          <cell r="AG104">
            <v>3.44</v>
          </cell>
          <cell r="AH104">
            <v>0.44</v>
          </cell>
          <cell r="AI104">
            <v>0.36</v>
          </cell>
          <cell r="AJ104">
            <v>0.23</v>
          </cell>
          <cell r="AK104">
            <v>0.77</v>
          </cell>
          <cell r="AL104">
            <v>0.71</v>
          </cell>
          <cell r="AM104">
            <v>0.28999999999999998</v>
          </cell>
          <cell r="AN104">
            <v>1</v>
          </cell>
          <cell r="AO104">
            <v>1</v>
          </cell>
          <cell r="AP104">
            <v>1</v>
          </cell>
          <cell r="AQ104" t="str">
            <v>Adjacent Street Traffic</v>
          </cell>
          <cell r="AR104" t="str">
            <v>Adjacent Street Traffic</v>
          </cell>
          <cell r="AS104">
            <v>1</v>
          </cell>
          <cell r="AT104">
            <v>2</v>
          </cell>
          <cell r="AU104">
            <v>2</v>
          </cell>
          <cell r="AV104" t="str">
            <v>*</v>
          </cell>
          <cell r="AW104" t="str">
            <v>*</v>
          </cell>
          <cell r="AX104" t="str">
            <v>*</v>
          </cell>
          <cell r="AY104"/>
          <cell r="AZ104"/>
          <cell r="BA104"/>
          <cell r="BB104"/>
          <cell r="BC104"/>
          <cell r="BD104"/>
        </row>
        <row r="105">
          <cell r="A105" t="str">
            <v xml:space="preserve">230a </v>
          </cell>
          <cell r="B105" t="str">
            <v>Low-Rise Residential with Ground-Floor Commercial</v>
          </cell>
          <cell r="C105" t="str">
            <v>Dwelling Unit(s)</v>
          </cell>
          <cell r="D105" t="str">
            <v>Dense Multi-Use Urban</v>
          </cell>
          <cell r="E105"/>
          <cell r="F105"/>
          <cell r="G105"/>
          <cell r="H105"/>
          <cell r="I105"/>
          <cell r="J105" t="str">
            <v>Eq</v>
          </cell>
          <cell r="K105" t="str">
            <v>Avg</v>
          </cell>
          <cell r="L105" t="str">
            <v>Eq</v>
          </cell>
          <cell r="M105" t="str">
            <v>Yes</v>
          </cell>
          <cell r="N105" t="str">
            <v>N/A</v>
          </cell>
          <cell r="O105">
            <v>0.25</v>
          </cell>
          <cell r="P105" t="str">
            <v>N/A</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cell r="AF105" t="str">
            <v>Dwelling Unit(s)</v>
          </cell>
          <cell r="AG105" t="str">
            <v>*</v>
          </cell>
          <cell r="AH105">
            <v>0.25</v>
          </cell>
          <cell r="AI105" t="str">
            <v>*</v>
          </cell>
          <cell r="AJ105" t="str">
            <v>*</v>
          </cell>
          <cell r="AK105" t="str">
            <v>*</v>
          </cell>
          <cell r="AL105" t="str">
            <v>*</v>
          </cell>
          <cell r="AM105" t="str">
            <v>*</v>
          </cell>
          <cell r="AN105">
            <v>1</v>
          </cell>
          <cell r="AO105">
            <v>1</v>
          </cell>
          <cell r="AP105">
            <v>1</v>
          </cell>
          <cell r="AQ105" t="str">
            <v>Adjacent Street Traffic</v>
          </cell>
          <cell r="AR105" t="str">
            <v>Adjacent Street Traffic</v>
          </cell>
          <cell r="AS105" t="str">
            <v>*</v>
          </cell>
          <cell r="AT105">
            <v>4</v>
          </cell>
          <cell r="AU105" t="str">
            <v>*</v>
          </cell>
          <cell r="AV105" t="str">
            <v>*</v>
          </cell>
          <cell r="AW105" t="str">
            <v>*</v>
          </cell>
          <cell r="AX105" t="str">
            <v>*</v>
          </cell>
          <cell r="AY105">
            <v>0</v>
          </cell>
          <cell r="AZ105">
            <v>0</v>
          </cell>
          <cell r="BA105">
            <v>0</v>
          </cell>
          <cell r="BB105">
            <v>0</v>
          </cell>
          <cell r="BC105">
            <v>0</v>
          </cell>
          <cell r="BD105">
            <v>0</v>
          </cell>
        </row>
        <row r="106">
          <cell r="A106"/>
          <cell r="B106"/>
          <cell r="C106"/>
          <cell r="D106"/>
          <cell r="E106"/>
          <cell r="F106"/>
          <cell r="G106"/>
          <cell r="H106"/>
          <cell r="I106"/>
          <cell r="J106"/>
          <cell r="K106"/>
          <cell r="L106"/>
          <cell r="M106"/>
          <cell r="N106"/>
          <cell r="O106"/>
          <cell r="P106"/>
          <cell r="Q106"/>
          <cell r="R106"/>
          <cell r="S106"/>
          <cell r="T106"/>
          <cell r="U106"/>
          <cell r="V106"/>
          <cell r="W106"/>
          <cell r="X106"/>
          <cell r="Y106"/>
          <cell r="Z106">
            <v>0</v>
          </cell>
          <cell r="AA106"/>
          <cell r="AB106">
            <v>0</v>
          </cell>
          <cell r="AC106"/>
          <cell r="AD106"/>
          <cell r="AE106" t="str">
            <v>230a</v>
          </cell>
          <cell r="AF106" t="str">
            <v>Dwelling Unit(s)</v>
          </cell>
          <cell r="AG106" t="str">
            <v>*</v>
          </cell>
          <cell r="AH106">
            <v>0.25</v>
          </cell>
          <cell r="AI106" t="str">
            <v>*</v>
          </cell>
          <cell r="AJ106" t="str">
            <v>*</v>
          </cell>
          <cell r="AK106" t="str">
            <v>*</v>
          </cell>
          <cell r="AL106" t="str">
            <v>*</v>
          </cell>
          <cell r="AM106" t="str">
            <v>*</v>
          </cell>
          <cell r="AN106">
            <v>1</v>
          </cell>
          <cell r="AO106">
            <v>1</v>
          </cell>
          <cell r="AP106">
            <v>1</v>
          </cell>
          <cell r="AQ106" t="str">
            <v>Adjacent Street Traffic</v>
          </cell>
          <cell r="AR106" t="str">
            <v>Adjacent Street Traffic</v>
          </cell>
          <cell r="AS106" t="str">
            <v>*</v>
          </cell>
          <cell r="AT106">
            <v>4</v>
          </cell>
          <cell r="AU106" t="str">
            <v>*</v>
          </cell>
          <cell r="AV106" t="str">
            <v>*</v>
          </cell>
          <cell r="AW106" t="str">
            <v>*</v>
          </cell>
          <cell r="AX106" t="str">
            <v>*</v>
          </cell>
          <cell r="AY106"/>
          <cell r="AZ106"/>
          <cell r="BA106"/>
          <cell r="BB106"/>
          <cell r="BC106"/>
          <cell r="BD106"/>
        </row>
        <row r="107">
          <cell r="A107">
            <v>231</v>
          </cell>
          <cell r="B107" t="str">
            <v>Mid-Rise Residential with Ground-Floor Commercial</v>
          </cell>
          <cell r="C107" t="str">
            <v>Dwelling Unit(s)</v>
          </cell>
          <cell r="D107" t="str">
            <v>General Urban/Suburban</v>
          </cell>
          <cell r="E107"/>
          <cell r="F107"/>
          <cell r="G107"/>
          <cell r="H107"/>
          <cell r="I107"/>
          <cell r="J107" t="str">
            <v>Eq</v>
          </cell>
          <cell r="K107" t="str">
            <v>Avg</v>
          </cell>
          <cell r="L107" t="str">
            <v>Avg</v>
          </cell>
          <cell r="M107" t="str">
            <v>Yes</v>
          </cell>
          <cell r="N107" t="str">
            <v>N/A</v>
          </cell>
          <cell r="O107">
            <v>0.22</v>
          </cell>
          <cell r="P107">
            <v>0.17</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cell r="AF107" t="str">
            <v>Dwelling Unit(s)</v>
          </cell>
          <cell r="AG107" t="str">
            <v>*</v>
          </cell>
          <cell r="AH107">
            <v>0.22</v>
          </cell>
          <cell r="AI107">
            <v>0.17</v>
          </cell>
          <cell r="AJ107" t="str">
            <v>*</v>
          </cell>
          <cell r="AK107" t="str">
            <v>*</v>
          </cell>
          <cell r="AL107" t="str">
            <v>*</v>
          </cell>
          <cell r="AM107" t="str">
            <v>*</v>
          </cell>
          <cell r="AN107">
            <v>1</v>
          </cell>
          <cell r="AO107">
            <v>1</v>
          </cell>
          <cell r="AP107">
            <v>1</v>
          </cell>
          <cell r="AQ107" t="str">
            <v>Adjacent Street Traffic</v>
          </cell>
          <cell r="AR107" t="str">
            <v>Adjacent Street Traffic</v>
          </cell>
          <cell r="AS107" t="str">
            <v>*</v>
          </cell>
          <cell r="AT107">
            <v>5</v>
          </cell>
          <cell r="AU107">
            <v>2</v>
          </cell>
          <cell r="AV107" t="str">
            <v>*</v>
          </cell>
          <cell r="AW107">
            <v>0.92</v>
          </cell>
          <cell r="AX107" t="str">
            <v>*</v>
          </cell>
          <cell r="AY107">
            <v>0</v>
          </cell>
          <cell r="AZ107" t="str">
            <v>T = 0.18(X) + 7.66</v>
          </cell>
          <cell r="BA107">
            <v>0</v>
          </cell>
          <cell r="BB107">
            <v>0</v>
          </cell>
          <cell r="BC107">
            <v>0</v>
          </cell>
          <cell r="BD107">
            <v>0</v>
          </cell>
        </row>
        <row r="108">
          <cell r="A108"/>
          <cell r="B108"/>
          <cell r="C108"/>
          <cell r="D108"/>
          <cell r="E108"/>
          <cell r="F108"/>
          <cell r="G108"/>
          <cell r="H108"/>
          <cell r="I108"/>
          <cell r="J108" t="str">
            <v>Eq</v>
          </cell>
          <cell r="K108" t="str">
            <v>Avg</v>
          </cell>
          <cell r="L108" t="str">
            <v>Avg</v>
          </cell>
          <cell r="M108"/>
          <cell r="N108" t="str">
            <v>N/A</v>
          </cell>
          <cell r="O108">
            <v>0.22</v>
          </cell>
          <cell r="P108">
            <v>0.17</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231</v>
          </cell>
          <cell r="AF108" t="str">
            <v>Dwelling Unit(s)</v>
          </cell>
          <cell r="AG108" t="str">
            <v>*</v>
          </cell>
          <cell r="AH108">
            <v>0.22</v>
          </cell>
          <cell r="AI108">
            <v>0.17</v>
          </cell>
          <cell r="AJ108" t="str">
            <v>*</v>
          </cell>
          <cell r="AK108" t="str">
            <v>*</v>
          </cell>
          <cell r="AL108" t="str">
            <v>*</v>
          </cell>
          <cell r="AM108" t="str">
            <v>*</v>
          </cell>
          <cell r="AN108">
            <v>1</v>
          </cell>
          <cell r="AO108">
            <v>1</v>
          </cell>
          <cell r="AP108">
            <v>1</v>
          </cell>
          <cell r="AQ108" t="str">
            <v>Adjacent Street Traffic</v>
          </cell>
          <cell r="AR108" t="str">
            <v>Adjacent Street Traffic</v>
          </cell>
          <cell r="AS108" t="str">
            <v>*</v>
          </cell>
          <cell r="AT108">
            <v>5</v>
          </cell>
          <cell r="AU108">
            <v>2</v>
          </cell>
          <cell r="AV108" t="str">
            <v>*</v>
          </cell>
          <cell r="AW108">
            <v>0.92</v>
          </cell>
          <cell r="AX108" t="str">
            <v>*</v>
          </cell>
          <cell r="AY108"/>
          <cell r="AZ108" t="str">
            <v>T = 0.18(X) + 7.66</v>
          </cell>
          <cell r="BA108"/>
          <cell r="BB108"/>
          <cell r="BC108">
            <v>0</v>
          </cell>
          <cell r="BD108"/>
        </row>
        <row r="109">
          <cell r="A109" t="str">
            <v>231a</v>
          </cell>
          <cell r="B109" t="str">
            <v>Mid-Rise Residential with Ground-Floor Commercial</v>
          </cell>
          <cell r="C109" t="str">
            <v>Dwelling Unit(s)</v>
          </cell>
          <cell r="D109" t="str">
            <v>Dense Multi-Use Urban</v>
          </cell>
          <cell r="E109"/>
          <cell r="F109"/>
          <cell r="G109"/>
          <cell r="H109"/>
          <cell r="I109"/>
          <cell r="J109" t="str">
            <v>Eq</v>
          </cell>
          <cell r="K109" t="str">
            <v>Avg</v>
          </cell>
          <cell r="L109" t="str">
            <v>Avg</v>
          </cell>
          <cell r="M109" t="str">
            <v>Yes</v>
          </cell>
          <cell r="N109" t="str">
            <v>N/A</v>
          </cell>
          <cell r="O109">
            <v>0.2</v>
          </cell>
          <cell r="P109">
            <v>0.28000000000000003</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t="str">
            <v>231a</v>
          </cell>
          <cell r="AF109" t="str">
            <v>Dwelling Unit(s)</v>
          </cell>
          <cell r="AG109" t="str">
            <v>*</v>
          </cell>
          <cell r="AH109">
            <v>0.2</v>
          </cell>
          <cell r="AI109">
            <v>0.28000000000000003</v>
          </cell>
          <cell r="AJ109">
            <v>0.39</v>
          </cell>
          <cell r="AK109">
            <v>0.61</v>
          </cell>
          <cell r="AL109">
            <v>0.44</v>
          </cell>
          <cell r="AM109">
            <v>0.56000000000000005</v>
          </cell>
          <cell r="AN109">
            <v>1</v>
          </cell>
          <cell r="AO109">
            <v>1</v>
          </cell>
          <cell r="AP109">
            <v>1</v>
          </cell>
          <cell r="AQ109" t="str">
            <v>Adjacent Street Traffic</v>
          </cell>
          <cell r="AR109" t="str">
            <v>Adjacent Street Traffic</v>
          </cell>
          <cell r="AS109" t="str">
            <v>*</v>
          </cell>
          <cell r="AT109">
            <v>14</v>
          </cell>
          <cell r="AU109">
            <v>5</v>
          </cell>
          <cell r="AV109" t="str">
            <v>*</v>
          </cell>
          <cell r="AW109" t="str">
            <v>*</v>
          </cell>
          <cell r="AX109" t="str">
            <v>*</v>
          </cell>
          <cell r="AY109"/>
          <cell r="AZ109"/>
          <cell r="BA109"/>
          <cell r="BB109"/>
          <cell r="BC109"/>
          <cell r="BD109"/>
        </row>
        <row r="110">
          <cell r="A110" t="str">
            <v>231b</v>
          </cell>
          <cell r="B110" t="str">
            <v>Mid-Rise Residential with Ground-Floor Commercial</v>
          </cell>
          <cell r="C110" t="str">
            <v>Dwelling Unit(s)</v>
          </cell>
          <cell r="D110" t="str">
            <v>Center City Core</v>
          </cell>
          <cell r="E110"/>
          <cell r="F110"/>
          <cell r="G110"/>
          <cell r="H110"/>
          <cell r="I110"/>
          <cell r="J110" t="str">
            <v>Eq</v>
          </cell>
          <cell r="K110" t="str">
            <v>Avg</v>
          </cell>
          <cell r="L110" t="str">
            <v>Avg</v>
          </cell>
          <cell r="M110" t="str">
            <v>Yes</v>
          </cell>
          <cell r="N110" t="str">
            <v>N/A</v>
          </cell>
          <cell r="O110">
            <v>0.2</v>
          </cell>
          <cell r="P110">
            <v>0.28000000000000003</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t="str">
            <v>231b</v>
          </cell>
          <cell r="AF110" t="str">
            <v>Dwelling Unit(s)</v>
          </cell>
          <cell r="AG110" t="str">
            <v>*</v>
          </cell>
          <cell r="AH110">
            <v>0.2</v>
          </cell>
          <cell r="AI110">
            <v>0.28000000000000003</v>
          </cell>
          <cell r="AJ110">
            <v>0.39</v>
          </cell>
          <cell r="AK110">
            <v>0.61</v>
          </cell>
          <cell r="AL110">
            <v>0.44</v>
          </cell>
          <cell r="AM110">
            <v>0.56000000000000005</v>
          </cell>
          <cell r="AN110">
            <v>1</v>
          </cell>
          <cell r="AO110">
            <v>1</v>
          </cell>
          <cell r="AP110">
            <v>1</v>
          </cell>
          <cell r="AQ110" t="str">
            <v>Adjacent Street Traffic</v>
          </cell>
          <cell r="AR110" t="str">
            <v>Adjacent Street Traffic</v>
          </cell>
          <cell r="AS110" t="str">
            <v>*</v>
          </cell>
          <cell r="AT110">
            <v>14</v>
          </cell>
          <cell r="AU110">
            <v>5</v>
          </cell>
          <cell r="AV110" t="str">
            <v>*</v>
          </cell>
          <cell r="AW110" t="str">
            <v>*</v>
          </cell>
          <cell r="AX110" t="str">
            <v>*</v>
          </cell>
          <cell r="AY110"/>
          <cell r="AZ110"/>
          <cell r="BA110"/>
          <cell r="BB110"/>
          <cell r="BC110"/>
          <cell r="BD110"/>
        </row>
        <row r="111">
          <cell r="A111">
            <v>232</v>
          </cell>
          <cell r="B111" t="str">
            <v>High-Rise Residential with Ground-Floor Commercial</v>
          </cell>
          <cell r="C111" t="str">
            <v>Dwelling Unit(s)</v>
          </cell>
          <cell r="D111" t="str">
            <v>Dense Multi-Use Urban</v>
          </cell>
          <cell r="E111"/>
          <cell r="F111"/>
          <cell r="G111"/>
          <cell r="H111"/>
          <cell r="I111"/>
          <cell r="J111" t="str">
            <v>Eq</v>
          </cell>
          <cell r="K111" t="str">
            <v>Avg</v>
          </cell>
          <cell r="L111" t="str">
            <v>Avg</v>
          </cell>
          <cell r="M111" t="str">
            <v>Yes</v>
          </cell>
          <cell r="N111" t="str">
            <v>N/A</v>
          </cell>
          <cell r="O111">
            <v>0.2</v>
          </cell>
          <cell r="P111">
            <v>0.28000000000000003</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232</v>
          </cell>
          <cell r="AF111" t="str">
            <v>Dwelling Unit(s)</v>
          </cell>
          <cell r="AG111" t="str">
            <v>*</v>
          </cell>
          <cell r="AH111">
            <v>0.2</v>
          </cell>
          <cell r="AI111">
            <v>0.28000000000000003</v>
          </cell>
          <cell r="AJ111">
            <v>0.39</v>
          </cell>
          <cell r="AK111">
            <v>0.61</v>
          </cell>
          <cell r="AL111">
            <v>0.44</v>
          </cell>
          <cell r="AM111">
            <v>0.56000000000000005</v>
          </cell>
          <cell r="AN111">
            <v>1</v>
          </cell>
          <cell r="AO111">
            <v>1</v>
          </cell>
          <cell r="AP111">
            <v>1</v>
          </cell>
          <cell r="AQ111" t="str">
            <v>Adjacent Street Traffic</v>
          </cell>
          <cell r="AR111" t="str">
            <v>Adjacent Street Traffic</v>
          </cell>
          <cell r="AS111" t="str">
            <v>*</v>
          </cell>
          <cell r="AT111">
            <v>14</v>
          </cell>
          <cell r="AU111">
            <v>5</v>
          </cell>
          <cell r="AV111" t="str">
            <v>*</v>
          </cell>
          <cell r="AW111" t="str">
            <v>*</v>
          </cell>
          <cell r="AX111" t="str">
            <v>*</v>
          </cell>
          <cell r="AY111"/>
          <cell r="AZ111"/>
          <cell r="BA111"/>
          <cell r="BB111"/>
          <cell r="BC111"/>
          <cell r="BD111"/>
        </row>
        <row r="112">
          <cell r="A112" t="str">
            <v>232a</v>
          </cell>
          <cell r="B112" t="str">
            <v>High-Rise Residential with 1st-Floor Commercial (1)</v>
          </cell>
          <cell r="C112" t="str">
            <v>Dwelling Unit(s)</v>
          </cell>
          <cell r="D112" t="str">
            <v>Center City Core</v>
          </cell>
          <cell r="E112"/>
          <cell r="F112"/>
          <cell r="G112"/>
          <cell r="H112"/>
          <cell r="I112"/>
          <cell r="J112" t="str">
            <v>Eq</v>
          </cell>
          <cell r="K112" t="str">
            <v>Avg</v>
          </cell>
          <cell r="L112" t="str">
            <v>Eq</v>
          </cell>
          <cell r="M112" t="str">
            <v>Yes</v>
          </cell>
          <cell r="N112" t="str">
            <v>N/A</v>
          </cell>
          <cell r="O112">
            <v>0.05</v>
          </cell>
          <cell r="P112" t="str">
            <v>N/A</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t="str">
            <v>232a</v>
          </cell>
          <cell r="AF112" t="str">
            <v>Dwelling Unit(s)</v>
          </cell>
          <cell r="AG112" t="str">
            <v>*</v>
          </cell>
          <cell r="AH112">
            <v>0.05</v>
          </cell>
          <cell r="AI112" t="str">
            <v>*</v>
          </cell>
          <cell r="AJ112" t="str">
            <v>*</v>
          </cell>
          <cell r="AK112" t="str">
            <v>*</v>
          </cell>
          <cell r="AL112" t="str">
            <v>*</v>
          </cell>
          <cell r="AM112" t="str">
            <v>*</v>
          </cell>
          <cell r="AN112">
            <v>1</v>
          </cell>
          <cell r="AO112">
            <v>1</v>
          </cell>
          <cell r="AP112">
            <v>1</v>
          </cell>
          <cell r="AQ112" t="str">
            <v>Adjacent Street Traffic</v>
          </cell>
          <cell r="AR112" t="str">
            <v>Generator</v>
          </cell>
          <cell r="AS112" t="str">
            <v>*</v>
          </cell>
          <cell r="AT112">
            <v>1</v>
          </cell>
          <cell r="AU112" t="str">
            <v>*</v>
          </cell>
          <cell r="AV112" t="str">
            <v>*</v>
          </cell>
          <cell r="AW112" t="str">
            <v>*</v>
          </cell>
          <cell r="AX112" t="str">
            <v>*</v>
          </cell>
          <cell r="AY112"/>
          <cell r="AZ112"/>
          <cell r="BA112"/>
          <cell r="BB112"/>
          <cell r="BC112"/>
          <cell r="BD112"/>
        </row>
        <row r="113">
          <cell r="A113">
            <v>240</v>
          </cell>
          <cell r="B113" t="str">
            <v>Mobile Home Park</v>
          </cell>
          <cell r="C113" t="str">
            <v>Dwelling Unit(s)</v>
          </cell>
          <cell r="D113" t="str">
            <v>General Urban/Suburban</v>
          </cell>
          <cell r="E113"/>
          <cell r="F113"/>
          <cell r="G113"/>
          <cell r="H113"/>
          <cell r="I113"/>
          <cell r="J113" t="str">
            <v>Avg</v>
          </cell>
          <cell r="K113" t="str">
            <v>Avg</v>
          </cell>
          <cell r="L113" t="str">
            <v>Avg</v>
          </cell>
          <cell r="M113" t="str">
            <v/>
          </cell>
          <cell r="N113">
            <v>7.12</v>
          </cell>
          <cell r="O113">
            <v>0.39</v>
          </cell>
          <cell r="P113">
            <v>0.57999999999999996</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cell r="AF113" t="str">
            <v>Dwelling Unit(s)</v>
          </cell>
          <cell r="AG113">
            <v>7.12</v>
          </cell>
          <cell r="AH113">
            <v>0.39</v>
          </cell>
          <cell r="AI113">
            <v>0.57999999999999996</v>
          </cell>
          <cell r="AJ113">
            <v>0.21</v>
          </cell>
          <cell r="AK113">
            <v>0.79</v>
          </cell>
          <cell r="AL113">
            <v>0.62</v>
          </cell>
          <cell r="AM113">
            <v>0.38</v>
          </cell>
          <cell r="AN113">
            <v>1</v>
          </cell>
          <cell r="AO113">
            <v>1</v>
          </cell>
          <cell r="AP113">
            <v>1</v>
          </cell>
          <cell r="AQ113" t="str">
            <v>Adjacent Street Traffic</v>
          </cell>
          <cell r="AR113" t="str">
            <v>Adjacent Street Traffic</v>
          </cell>
          <cell r="AS113">
            <v>13</v>
          </cell>
          <cell r="AT113">
            <v>9</v>
          </cell>
          <cell r="AU113">
            <v>9</v>
          </cell>
          <cell r="AV113">
            <v>0.61</v>
          </cell>
          <cell r="AW113">
            <v>0.84</v>
          </cell>
          <cell r="AX113">
            <v>0.91</v>
          </cell>
          <cell r="AY113" t="str">
            <v>Ln(T) = 0.75 Ln(X) + 3.11</v>
          </cell>
          <cell r="AZ113" t="str">
            <v>T = 0.30(X) + 14.45</v>
          </cell>
          <cell r="BA113" t="str">
            <v>T = 0.57(X) + 0.35</v>
          </cell>
          <cell r="BB113">
            <v>0</v>
          </cell>
          <cell r="BC113">
            <v>0</v>
          </cell>
          <cell r="BD113">
            <v>0</v>
          </cell>
        </row>
        <row r="114">
          <cell r="A114"/>
          <cell r="B114"/>
          <cell r="C114"/>
          <cell r="D114"/>
          <cell r="E114"/>
          <cell r="F114"/>
          <cell r="G114"/>
          <cell r="H114"/>
          <cell r="I114"/>
          <cell r="J114" t="str">
            <v>Avg</v>
          </cell>
          <cell r="K114" t="str">
            <v>Avg</v>
          </cell>
          <cell r="L114" t="str">
            <v>Avg</v>
          </cell>
          <cell r="M114"/>
          <cell r="N114">
            <v>7.12</v>
          </cell>
          <cell r="O114">
            <v>0.39</v>
          </cell>
          <cell r="P114">
            <v>0.57999999999999996</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240</v>
          </cell>
          <cell r="AF114" t="str">
            <v>Dwelling Unit(s)</v>
          </cell>
          <cell r="AG114">
            <v>7.12</v>
          </cell>
          <cell r="AH114">
            <v>0.39</v>
          </cell>
          <cell r="AI114">
            <v>0.57999999999999996</v>
          </cell>
          <cell r="AJ114">
            <v>0.21</v>
          </cell>
          <cell r="AK114">
            <v>0.79</v>
          </cell>
          <cell r="AL114">
            <v>0.62</v>
          </cell>
          <cell r="AM114">
            <v>0.38</v>
          </cell>
          <cell r="AN114">
            <v>1</v>
          </cell>
          <cell r="AO114">
            <v>1</v>
          </cell>
          <cell r="AP114">
            <v>1</v>
          </cell>
          <cell r="AQ114" t="str">
            <v>Adjacent Street Traffic</v>
          </cell>
          <cell r="AR114" t="str">
            <v>Adjacent Street Traffic</v>
          </cell>
          <cell r="AS114">
            <v>13</v>
          </cell>
          <cell r="AT114">
            <v>9</v>
          </cell>
          <cell r="AU114">
            <v>9</v>
          </cell>
          <cell r="AV114">
            <v>0.61</v>
          </cell>
          <cell r="AW114">
            <v>0.84</v>
          </cell>
          <cell r="AX114">
            <v>0.91</v>
          </cell>
          <cell r="AY114" t="str">
            <v>Ln(T) = 0.75 Ln(X) + 3.11</v>
          </cell>
          <cell r="AZ114" t="str">
            <v>T = 0.30(X) + 14.45</v>
          </cell>
          <cell r="BA114" t="str">
            <v>T = 0.57(X) + 0.35</v>
          </cell>
          <cell r="BB114">
            <v>0</v>
          </cell>
          <cell r="BC114">
            <v>0</v>
          </cell>
          <cell r="BD114">
            <v>0</v>
          </cell>
        </row>
        <row r="115">
          <cell r="A115">
            <v>251</v>
          </cell>
          <cell r="B115" t="str">
            <v>Senior Adult Housing-Detached</v>
          </cell>
          <cell r="C115" t="str">
            <v>Dwelling Unit(s)</v>
          </cell>
          <cell r="D115" t="str">
            <v>General Urban/Suburban</v>
          </cell>
          <cell r="E115"/>
          <cell r="F115"/>
          <cell r="G115"/>
          <cell r="H115"/>
          <cell r="I115"/>
          <cell r="J115" t="str">
            <v>Avg</v>
          </cell>
          <cell r="K115" t="str">
            <v>Eq</v>
          </cell>
          <cell r="L115" t="str">
            <v>Eq</v>
          </cell>
          <cell r="M115" t="str">
            <v/>
          </cell>
          <cell r="N115">
            <v>4.3099999999999996</v>
          </cell>
          <cell r="O115" t="str">
            <v>N/A</v>
          </cell>
          <cell r="P115" t="str">
            <v>N/A</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cell r="AF115" t="str">
            <v>Dwelling Unit(s)</v>
          </cell>
          <cell r="AG115">
            <v>4.3099999999999996</v>
          </cell>
          <cell r="AH115">
            <v>0.24</v>
          </cell>
          <cell r="AI115">
            <v>0.3</v>
          </cell>
          <cell r="AJ115">
            <v>0.33</v>
          </cell>
          <cell r="AK115">
            <v>0.67</v>
          </cell>
          <cell r="AL115">
            <v>0.61</v>
          </cell>
          <cell r="AM115">
            <v>0.39</v>
          </cell>
          <cell r="AN115">
            <v>1</v>
          </cell>
          <cell r="AO115">
            <v>1</v>
          </cell>
          <cell r="AP115">
            <v>1</v>
          </cell>
          <cell r="AQ115" t="str">
            <v>Adjacent Street Traffic</v>
          </cell>
          <cell r="AR115" t="str">
            <v>Adjacent Street Traffic</v>
          </cell>
          <cell r="AS115">
            <v>15</v>
          </cell>
          <cell r="AT115">
            <v>34</v>
          </cell>
          <cell r="AU115">
            <v>35</v>
          </cell>
          <cell r="AV115">
            <v>0.94</v>
          </cell>
          <cell r="AW115">
            <v>0.88</v>
          </cell>
          <cell r="AX115">
            <v>0.86</v>
          </cell>
          <cell r="AY115" t="str">
            <v>Ln(T) = 0.85 Ln(X) + 2.47</v>
          </cell>
          <cell r="AZ115" t="str">
            <v>Ln(T) = 0.76 Ln(X) + 0.16</v>
          </cell>
          <cell r="BA115" t="str">
            <v>Ln(T) = 0.78 Ln(X) + 0.20</v>
          </cell>
          <cell r="BB115">
            <v>0</v>
          </cell>
          <cell r="BC115">
            <v>0</v>
          </cell>
          <cell r="BD115">
            <v>0</v>
          </cell>
        </row>
        <row r="116">
          <cell r="A116"/>
          <cell r="B116"/>
          <cell r="C116"/>
          <cell r="D116"/>
          <cell r="E116"/>
          <cell r="F116"/>
          <cell r="G116"/>
          <cell r="H116"/>
          <cell r="I116"/>
          <cell r="J116" t="str">
            <v>Avg</v>
          </cell>
          <cell r="K116" t="str">
            <v>Eq</v>
          </cell>
          <cell r="L116" t="str">
            <v>Eq</v>
          </cell>
          <cell r="M116"/>
          <cell r="N116">
            <v>4.3099999999999996</v>
          </cell>
          <cell r="O116" t="str">
            <v>N/A</v>
          </cell>
          <cell r="P116" t="str">
            <v>N/A</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251</v>
          </cell>
          <cell r="AF116" t="str">
            <v>Dwelling Unit(s)</v>
          </cell>
          <cell r="AG116">
            <v>4.3099999999999996</v>
          </cell>
          <cell r="AH116">
            <v>0.24</v>
          </cell>
          <cell r="AI116">
            <v>0.3</v>
          </cell>
          <cell r="AJ116">
            <v>0.33</v>
          </cell>
          <cell r="AK116">
            <v>0.67</v>
          </cell>
          <cell r="AL116">
            <v>0.61</v>
          </cell>
          <cell r="AM116">
            <v>0.39</v>
          </cell>
          <cell r="AN116">
            <v>1</v>
          </cell>
          <cell r="AO116">
            <v>1</v>
          </cell>
          <cell r="AP116">
            <v>1</v>
          </cell>
          <cell r="AQ116" t="str">
            <v>Adjacent Street Traffic</v>
          </cell>
          <cell r="AR116" t="str">
            <v>Adjacent Street Traffic</v>
          </cell>
          <cell r="AS116">
            <v>15</v>
          </cell>
          <cell r="AT116">
            <v>34</v>
          </cell>
          <cell r="AU116">
            <v>35</v>
          </cell>
          <cell r="AV116">
            <v>0.94</v>
          </cell>
          <cell r="AW116">
            <v>0.88</v>
          </cell>
          <cell r="AX116">
            <v>0.86</v>
          </cell>
          <cell r="AY116" t="str">
            <v>Ln(T) = 0.85 Ln(X) + 2.47</v>
          </cell>
          <cell r="AZ116" t="str">
            <v>Ln(T) = 0.76 Ln(X) + 0.16</v>
          </cell>
          <cell r="BA116" t="str">
            <v>Ln(T) = 0.78 Ln(X) + 0.20</v>
          </cell>
          <cell r="BB116">
            <v>0</v>
          </cell>
          <cell r="BC116">
            <v>0</v>
          </cell>
          <cell r="BD116">
            <v>0</v>
          </cell>
        </row>
        <row r="117">
          <cell r="A117">
            <v>252</v>
          </cell>
          <cell r="B117" t="str">
            <v>Senior Adult Housing-Attached</v>
          </cell>
          <cell r="C117" t="str">
            <v>Dwelling Unit(s)</v>
          </cell>
          <cell r="D117" t="str">
            <v>General Urban/Suburban</v>
          </cell>
          <cell r="E117">
            <v>0</v>
          </cell>
          <cell r="F117">
            <v>1</v>
          </cell>
          <cell r="G117"/>
          <cell r="H117"/>
          <cell r="I117"/>
          <cell r="J117" t="str">
            <v>Avg</v>
          </cell>
          <cell r="K117" t="str">
            <v>Avg</v>
          </cell>
          <cell r="L117" t="str">
            <v>Avg</v>
          </cell>
          <cell r="M117" t="str">
            <v/>
          </cell>
          <cell r="N117">
            <v>3.24</v>
          </cell>
          <cell r="O117">
            <v>0.2</v>
          </cell>
          <cell r="P117">
            <v>0.25</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cell r="AF117" t="str">
            <v>Dwelling Unit(s)</v>
          </cell>
          <cell r="AG117">
            <v>3.24</v>
          </cell>
          <cell r="AH117">
            <v>0.2</v>
          </cell>
          <cell r="AI117">
            <v>0.25</v>
          </cell>
          <cell r="AJ117">
            <v>0.34</v>
          </cell>
          <cell r="AK117">
            <v>0.66</v>
          </cell>
          <cell r="AL117">
            <v>0.56000000000000005</v>
          </cell>
          <cell r="AM117">
            <v>0.44</v>
          </cell>
          <cell r="AN117">
            <v>1</v>
          </cell>
          <cell r="AO117">
            <v>1</v>
          </cell>
          <cell r="AP117">
            <v>1</v>
          </cell>
          <cell r="AQ117" t="str">
            <v>Adjacent Street Traffic</v>
          </cell>
          <cell r="AR117" t="str">
            <v>Adjacent Street Traffic</v>
          </cell>
          <cell r="AS117">
            <v>6</v>
          </cell>
          <cell r="AT117">
            <v>9</v>
          </cell>
          <cell r="AU117">
            <v>9</v>
          </cell>
          <cell r="AV117">
            <v>0.99</v>
          </cell>
          <cell r="AW117">
            <v>0.85</v>
          </cell>
          <cell r="AX117">
            <v>0.84</v>
          </cell>
          <cell r="AY117" t="str">
            <v>T = 2.89(X) + 24.82</v>
          </cell>
          <cell r="AZ117" t="str">
            <v>T = 0.19(X) + 0.90</v>
          </cell>
          <cell r="BA117" t="str">
            <v>T = 0.25(X) + 0.07</v>
          </cell>
          <cell r="BB117">
            <v>0</v>
          </cell>
          <cell r="BC117">
            <v>0</v>
          </cell>
          <cell r="BD117">
            <v>0</v>
          </cell>
        </row>
        <row r="118">
          <cell r="A118"/>
          <cell r="B118"/>
          <cell r="C118"/>
          <cell r="D118"/>
          <cell r="E118"/>
          <cell r="F118"/>
          <cell r="G118"/>
          <cell r="H118"/>
          <cell r="I118"/>
          <cell r="J118" t="str">
            <v>Avg</v>
          </cell>
          <cell r="K118" t="str">
            <v>Avg</v>
          </cell>
          <cell r="L118" t="str">
            <v>Avg</v>
          </cell>
          <cell r="M118" t="str">
            <v/>
          </cell>
          <cell r="N118">
            <v>3.24</v>
          </cell>
          <cell r="O118">
            <v>0.2</v>
          </cell>
          <cell r="P118">
            <v>0.25</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252</v>
          </cell>
          <cell r="AF118" t="str">
            <v>Dwelling Unit(s)</v>
          </cell>
          <cell r="AG118">
            <v>3.24</v>
          </cell>
          <cell r="AH118">
            <v>0.2</v>
          </cell>
          <cell r="AI118">
            <v>0.25</v>
          </cell>
          <cell r="AJ118">
            <v>0.34</v>
          </cell>
          <cell r="AK118">
            <v>0.66</v>
          </cell>
          <cell r="AL118">
            <v>0.56000000000000005</v>
          </cell>
          <cell r="AM118">
            <v>0.44</v>
          </cell>
          <cell r="AN118">
            <v>1</v>
          </cell>
          <cell r="AO118">
            <v>1</v>
          </cell>
          <cell r="AP118">
            <v>1</v>
          </cell>
          <cell r="AQ118" t="str">
            <v>Adjacent Street Traffic</v>
          </cell>
          <cell r="AR118" t="str">
            <v>Adjacent Street Traffic</v>
          </cell>
          <cell r="AS118">
            <v>6</v>
          </cell>
          <cell r="AT118">
            <v>9</v>
          </cell>
          <cell r="AU118">
            <v>9</v>
          </cell>
          <cell r="AV118">
            <v>0.99</v>
          </cell>
          <cell r="AW118">
            <v>0.85</v>
          </cell>
          <cell r="AX118">
            <v>0.84</v>
          </cell>
          <cell r="AY118" t="str">
            <v>T = 2.89(X) + 24.82</v>
          </cell>
          <cell r="AZ118" t="str">
            <v>T = 0.19(X) + 0.90</v>
          </cell>
          <cell r="BA118" t="str">
            <v>T = 0.25(X) + 0.07</v>
          </cell>
          <cell r="BB118">
            <v>0</v>
          </cell>
          <cell r="BC118">
            <v>0</v>
          </cell>
          <cell r="BD118">
            <v>0</v>
          </cell>
        </row>
        <row r="119">
          <cell r="A119" t="str">
            <v>252a</v>
          </cell>
          <cell r="B119" t="str">
            <v>Senior Adult Housing-Attached</v>
          </cell>
          <cell r="C119" t="str">
            <v>Dwelling Unit(s)</v>
          </cell>
          <cell r="D119" t="str">
            <v>Dense Multi-Use Urban</v>
          </cell>
          <cell r="E119"/>
          <cell r="F119"/>
          <cell r="G119"/>
          <cell r="H119"/>
          <cell r="I119"/>
          <cell r="J119" t="str">
            <v>Eq</v>
          </cell>
          <cell r="K119" t="str">
            <v>Avg</v>
          </cell>
          <cell r="L119" t="str">
            <v>Avg</v>
          </cell>
          <cell r="M119" t="str">
            <v>Yes</v>
          </cell>
          <cell r="N119" t="str">
            <v>N/A</v>
          </cell>
          <cell r="O119">
            <v>0.03</v>
          </cell>
          <cell r="P119">
            <v>0.03</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cell r="AF119" t="str">
            <v>Dwelling Unit(s)</v>
          </cell>
          <cell r="AG119" t="str">
            <v>*</v>
          </cell>
          <cell r="AH119">
            <v>0.03</v>
          </cell>
          <cell r="AI119">
            <v>0.03</v>
          </cell>
          <cell r="AJ119">
            <v>0.4</v>
          </cell>
          <cell r="AK119">
            <v>0.6</v>
          </cell>
          <cell r="AL119">
            <v>0.8</v>
          </cell>
          <cell r="AM119">
            <v>0.2</v>
          </cell>
          <cell r="AN119">
            <v>1</v>
          </cell>
          <cell r="AO119">
            <v>1</v>
          </cell>
          <cell r="AP119">
            <v>1</v>
          </cell>
          <cell r="AQ119" t="str">
            <v>Adjacent Street Traffic</v>
          </cell>
          <cell r="AR119" t="str">
            <v>Adjacent Street Traffic</v>
          </cell>
          <cell r="AS119" t="str">
            <v>*</v>
          </cell>
          <cell r="AT119">
            <v>1</v>
          </cell>
          <cell r="AU119">
            <v>1</v>
          </cell>
          <cell r="AV119" t="str">
            <v>*</v>
          </cell>
          <cell r="AW119" t="str">
            <v>*</v>
          </cell>
          <cell r="AX119" t="str">
            <v>*</v>
          </cell>
          <cell r="AY119">
            <v>0</v>
          </cell>
          <cell r="AZ119">
            <v>0</v>
          </cell>
          <cell r="BA119">
            <v>0</v>
          </cell>
          <cell r="BB119">
            <v>0</v>
          </cell>
          <cell r="BC119">
            <v>0</v>
          </cell>
          <cell r="BD119">
            <v>0</v>
          </cell>
        </row>
        <row r="120">
          <cell r="E120"/>
          <cell r="F120"/>
          <cell r="G120"/>
          <cell r="H120"/>
          <cell r="I120"/>
          <cell r="J120" t="str">
            <v>Eq</v>
          </cell>
          <cell r="K120" t="str">
            <v>Avg</v>
          </cell>
          <cell r="L120" t="str">
            <v>Avg</v>
          </cell>
          <cell r="M120" t="str">
            <v>Yes</v>
          </cell>
          <cell r="N120" t="str">
            <v>N/A</v>
          </cell>
          <cell r="O120">
            <v>0.03</v>
          </cell>
          <cell r="P120">
            <v>0.03</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t="str">
            <v>252a</v>
          </cell>
          <cell r="AF120" t="str">
            <v>Dwelling Unit(s)</v>
          </cell>
          <cell r="AG120" t="str">
            <v>*</v>
          </cell>
          <cell r="AH120">
            <v>0.03</v>
          </cell>
          <cell r="AI120">
            <v>0.03</v>
          </cell>
          <cell r="AJ120">
            <v>0.4</v>
          </cell>
          <cell r="AK120">
            <v>0.6</v>
          </cell>
          <cell r="AL120">
            <v>0.8</v>
          </cell>
          <cell r="AM120">
            <v>0.2</v>
          </cell>
          <cell r="AN120">
            <v>1</v>
          </cell>
          <cell r="AO120">
            <v>1</v>
          </cell>
          <cell r="AP120">
            <v>1</v>
          </cell>
          <cell r="AQ120" t="str">
            <v>Adjacent Street Traffic</v>
          </cell>
          <cell r="AR120" t="str">
            <v>Adjacent Street Traffic</v>
          </cell>
          <cell r="AS120" t="str">
            <v>*</v>
          </cell>
          <cell r="AT120">
            <v>1</v>
          </cell>
          <cell r="AU120">
            <v>1</v>
          </cell>
          <cell r="AV120" t="str">
            <v>*</v>
          </cell>
          <cell r="AW120" t="str">
            <v>*</v>
          </cell>
          <cell r="AX120" t="str">
            <v>*</v>
          </cell>
          <cell r="AY120"/>
          <cell r="AZ120"/>
          <cell r="BA120"/>
          <cell r="BB120"/>
          <cell r="BC120"/>
          <cell r="BD120"/>
        </row>
        <row r="121">
          <cell r="A121">
            <v>253</v>
          </cell>
          <cell r="B121" t="str">
            <v>Congregate Care Facility</v>
          </cell>
          <cell r="C121" t="str">
            <v>Dwelling Unit(s)</v>
          </cell>
          <cell r="D121" t="str">
            <v>General Urban/Suburban</v>
          </cell>
          <cell r="E121"/>
          <cell r="F121"/>
          <cell r="G121"/>
          <cell r="H121"/>
          <cell r="I121"/>
          <cell r="J121" t="str">
            <v>Avg</v>
          </cell>
          <cell r="K121" t="str">
            <v>Avg</v>
          </cell>
          <cell r="L121" t="str">
            <v>Avg</v>
          </cell>
          <cell r="M121" t="str">
            <v>Yes</v>
          </cell>
          <cell r="N121">
            <v>2.21</v>
          </cell>
          <cell r="O121">
            <v>0.08</v>
          </cell>
          <cell r="P121">
            <v>0.18</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cell r="AF121" t="str">
            <v>Dwelling Unit(s)</v>
          </cell>
          <cell r="AG121">
            <v>2.21</v>
          </cell>
          <cell r="AH121">
            <v>0.08</v>
          </cell>
          <cell r="AI121">
            <v>0.18</v>
          </cell>
          <cell r="AJ121">
            <v>0.57999999999999996</v>
          </cell>
          <cell r="AK121">
            <v>0.42</v>
          </cell>
          <cell r="AL121">
            <v>0.49</v>
          </cell>
          <cell r="AM121">
            <v>0.51</v>
          </cell>
          <cell r="AN121">
            <v>1</v>
          </cell>
          <cell r="AO121">
            <v>1</v>
          </cell>
          <cell r="AP121">
            <v>1</v>
          </cell>
          <cell r="AQ121" t="str">
            <v>Adjacent Street Traffic</v>
          </cell>
          <cell r="AR121" t="str">
            <v>Adjacent Street Traffic</v>
          </cell>
          <cell r="AS121">
            <v>4</v>
          </cell>
          <cell r="AT121">
            <v>8</v>
          </cell>
          <cell r="AU121">
            <v>9</v>
          </cell>
          <cell r="AV121">
            <v>0.96</v>
          </cell>
          <cell r="AW121">
            <v>0.57999999999999996</v>
          </cell>
          <cell r="AX121">
            <v>0.84</v>
          </cell>
          <cell r="AY121" t="str">
            <v>T = 2.33(X) - 22.53</v>
          </cell>
          <cell r="AZ121" t="str">
            <v>T = 0.08(X) + 1.11</v>
          </cell>
          <cell r="BA121" t="str">
            <v>T = 0.16(X) + 2.67</v>
          </cell>
          <cell r="BB121">
            <v>0</v>
          </cell>
          <cell r="BC121">
            <v>0</v>
          </cell>
          <cell r="BD121">
            <v>0</v>
          </cell>
        </row>
        <row r="122">
          <cell r="A122"/>
          <cell r="B122"/>
          <cell r="C122"/>
          <cell r="D122"/>
          <cell r="E122"/>
          <cell r="F122"/>
          <cell r="G122"/>
          <cell r="H122"/>
          <cell r="I122"/>
          <cell r="J122" t="str">
            <v>Avg</v>
          </cell>
          <cell r="K122" t="str">
            <v>Avg</v>
          </cell>
          <cell r="L122" t="str">
            <v>Avg</v>
          </cell>
          <cell r="M122"/>
          <cell r="N122">
            <v>2.21</v>
          </cell>
          <cell r="O122">
            <v>0.08</v>
          </cell>
          <cell r="P122">
            <v>0.18</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253</v>
          </cell>
          <cell r="AF122" t="str">
            <v>Dwelling Unit(s)</v>
          </cell>
          <cell r="AG122">
            <v>2.21</v>
          </cell>
          <cell r="AH122">
            <v>0.08</v>
          </cell>
          <cell r="AI122">
            <v>0.18</v>
          </cell>
          <cell r="AJ122">
            <v>0.57999999999999996</v>
          </cell>
          <cell r="AK122">
            <v>0.42</v>
          </cell>
          <cell r="AL122">
            <v>0.49</v>
          </cell>
          <cell r="AM122">
            <v>0.51</v>
          </cell>
          <cell r="AN122">
            <v>1</v>
          </cell>
          <cell r="AO122">
            <v>1</v>
          </cell>
          <cell r="AP122">
            <v>1</v>
          </cell>
          <cell r="AQ122" t="str">
            <v>Adjacent Street Traffic</v>
          </cell>
          <cell r="AR122" t="str">
            <v>Adjacent Street Traffic</v>
          </cell>
          <cell r="AS122">
            <v>4</v>
          </cell>
          <cell r="AT122">
            <v>8</v>
          </cell>
          <cell r="AU122">
            <v>9</v>
          </cell>
          <cell r="AV122">
            <v>0.96</v>
          </cell>
          <cell r="AW122">
            <v>0.57999999999999996</v>
          </cell>
          <cell r="AX122">
            <v>0.84</v>
          </cell>
          <cell r="AY122" t="str">
            <v>T = 2.33(X) - 22.53</v>
          </cell>
          <cell r="AZ122" t="str">
            <v>T = 0.08(X) + 1.11</v>
          </cell>
          <cell r="BA122" t="str">
            <v>T = 0.16(X) + 2.67</v>
          </cell>
          <cell r="BB122">
            <v>0</v>
          </cell>
          <cell r="BC122">
            <v>0</v>
          </cell>
          <cell r="BD122">
            <v>0</v>
          </cell>
        </row>
        <row r="123">
          <cell r="A123">
            <v>254</v>
          </cell>
          <cell r="B123" t="str">
            <v>Assisted Living</v>
          </cell>
          <cell r="C123" t="str">
            <v>Bed(s)</v>
          </cell>
          <cell r="D123" t="str">
            <v>General Urban/Suburban</v>
          </cell>
          <cell r="E123"/>
          <cell r="F123"/>
          <cell r="G123"/>
          <cell r="H123"/>
          <cell r="I123"/>
          <cell r="J123" t="str">
            <v>Avg</v>
          </cell>
          <cell r="K123" t="str">
            <v>Avg</v>
          </cell>
          <cell r="L123" t="str">
            <v>Avg</v>
          </cell>
          <cell r="M123" t="str">
            <v>Yes</v>
          </cell>
          <cell r="N123">
            <v>2.6</v>
          </cell>
          <cell r="O123">
            <v>0.18</v>
          </cell>
          <cell r="P123">
            <v>0.24</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cell r="AF123" t="str">
            <v>Bed(s)</v>
          </cell>
          <cell r="AG123">
            <v>2.6</v>
          </cell>
          <cell r="AH123">
            <v>0.18</v>
          </cell>
          <cell r="AI123">
            <v>0.24</v>
          </cell>
          <cell r="AJ123">
            <v>0.6</v>
          </cell>
          <cell r="AK123">
            <v>0.4</v>
          </cell>
          <cell r="AL123">
            <v>0.39</v>
          </cell>
          <cell r="AM123">
            <v>0.61</v>
          </cell>
          <cell r="AN123">
            <v>1</v>
          </cell>
          <cell r="AO123">
            <v>1</v>
          </cell>
          <cell r="AP123">
            <v>1</v>
          </cell>
          <cell r="AQ123" t="str">
            <v>Adjacent Street Traffic</v>
          </cell>
          <cell r="AR123" t="str">
            <v>Adjacent Street Traffic</v>
          </cell>
          <cell r="AS123">
            <v>2</v>
          </cell>
          <cell r="AT123">
            <v>14</v>
          </cell>
          <cell r="AU123">
            <v>14</v>
          </cell>
          <cell r="AV123" t="str">
            <v>*</v>
          </cell>
          <cell r="AW123" t="str">
            <v>*</v>
          </cell>
          <cell r="AX123" t="str">
            <v>*</v>
          </cell>
          <cell r="AY123">
            <v>0</v>
          </cell>
          <cell r="AZ123">
            <v>0</v>
          </cell>
          <cell r="BA123">
            <v>0</v>
          </cell>
          <cell r="BB123">
            <v>0</v>
          </cell>
          <cell r="BC123">
            <v>0</v>
          </cell>
          <cell r="BD123">
            <v>0</v>
          </cell>
        </row>
        <row r="124">
          <cell r="A124"/>
          <cell r="B124"/>
          <cell r="C124"/>
          <cell r="D124"/>
          <cell r="E124"/>
          <cell r="F124"/>
          <cell r="G124"/>
          <cell r="H124"/>
          <cell r="I124"/>
          <cell r="J124" t="str">
            <v>Avg</v>
          </cell>
          <cell r="K124" t="str">
            <v>Avg</v>
          </cell>
          <cell r="L124" t="str">
            <v>Avg</v>
          </cell>
          <cell r="M124"/>
          <cell r="N124">
            <v>2.6</v>
          </cell>
          <cell r="O124">
            <v>0.18</v>
          </cell>
          <cell r="P124">
            <v>0.24</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254</v>
          </cell>
          <cell r="AF124" t="str">
            <v>Bed(s)</v>
          </cell>
          <cell r="AG124">
            <v>2.6</v>
          </cell>
          <cell r="AH124">
            <v>0.18</v>
          </cell>
          <cell r="AI124">
            <v>0.24</v>
          </cell>
          <cell r="AJ124">
            <v>0.6</v>
          </cell>
          <cell r="AK124">
            <v>0.4</v>
          </cell>
          <cell r="AL124">
            <v>0.39</v>
          </cell>
          <cell r="AM124">
            <v>0.61</v>
          </cell>
          <cell r="AN124">
            <v>1</v>
          </cell>
          <cell r="AO124">
            <v>1</v>
          </cell>
          <cell r="AP124">
            <v>1</v>
          </cell>
          <cell r="AQ124" t="str">
            <v>Adjacent Street Traffic</v>
          </cell>
          <cell r="AR124" t="str">
            <v>Adjacent Street Traffic</v>
          </cell>
          <cell r="AS124">
            <v>2</v>
          </cell>
          <cell r="AT124">
            <v>14</v>
          </cell>
          <cell r="AU124">
            <v>14</v>
          </cell>
          <cell r="AV124" t="str">
            <v>*</v>
          </cell>
          <cell r="AW124" t="str">
            <v>*</v>
          </cell>
          <cell r="AX124" t="str">
            <v>*</v>
          </cell>
          <cell r="AY124"/>
          <cell r="AZ124"/>
          <cell r="BA124"/>
          <cell r="BB124"/>
          <cell r="BC124"/>
          <cell r="BD124"/>
        </row>
        <row r="125">
          <cell r="A125"/>
          <cell r="B125"/>
          <cell r="C125"/>
          <cell r="D125"/>
          <cell r="E125"/>
          <cell r="F125"/>
          <cell r="G125"/>
          <cell r="H125"/>
          <cell r="I125"/>
          <cell r="J125" t="str">
            <v>Avg</v>
          </cell>
          <cell r="K125" t="str">
            <v>Avg</v>
          </cell>
          <cell r="L125" t="str">
            <v>Avg</v>
          </cell>
          <cell r="M125"/>
          <cell r="N125">
            <v>4.1900000000000004</v>
          </cell>
          <cell r="O125">
            <v>0.38</v>
          </cell>
          <cell r="P125">
            <v>0.48</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254</v>
          </cell>
          <cell r="AF125" t="str">
            <v>1,000 Sq Ft</v>
          </cell>
          <cell r="AG125">
            <v>4.1900000000000004</v>
          </cell>
          <cell r="AH125">
            <v>0.38</v>
          </cell>
          <cell r="AI125">
            <v>0.48</v>
          </cell>
          <cell r="AJ125">
            <v>0.75</v>
          </cell>
          <cell r="AK125">
            <v>0.25</v>
          </cell>
          <cell r="AL125">
            <v>0.32</v>
          </cell>
          <cell r="AM125">
            <v>0.68</v>
          </cell>
          <cell r="AN125">
            <v>1</v>
          </cell>
          <cell r="AO125">
            <v>1</v>
          </cell>
          <cell r="AP125">
            <v>1</v>
          </cell>
          <cell r="AQ125" t="str">
            <v>Adjacent Street Traffic</v>
          </cell>
          <cell r="AR125" t="str">
            <v>Adjacent Street Traffic</v>
          </cell>
          <cell r="AS125">
            <v>4</v>
          </cell>
          <cell r="AT125">
            <v>5</v>
          </cell>
          <cell r="AU125">
            <v>5</v>
          </cell>
          <cell r="AV125" t="str">
            <v>*</v>
          </cell>
          <cell r="AW125" t="str">
            <v>*</v>
          </cell>
          <cell r="AX125" t="str">
            <v>*</v>
          </cell>
          <cell r="AY125"/>
          <cell r="AZ125"/>
          <cell r="BA125"/>
          <cell r="BB125"/>
          <cell r="BC125"/>
          <cell r="BD125"/>
        </row>
        <row r="126">
          <cell r="A126"/>
          <cell r="B126"/>
          <cell r="C126"/>
          <cell r="D126"/>
          <cell r="E126"/>
          <cell r="F126"/>
          <cell r="G126"/>
          <cell r="H126"/>
          <cell r="I126"/>
          <cell r="J126" t="str">
            <v>Avg</v>
          </cell>
          <cell r="K126" t="str">
            <v>Avg</v>
          </cell>
          <cell r="L126" t="str">
            <v>Avg</v>
          </cell>
          <cell r="M126"/>
          <cell r="N126">
            <v>4.24</v>
          </cell>
          <cell r="O126">
            <v>0.42</v>
          </cell>
          <cell r="P126">
            <v>0.48</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254</v>
          </cell>
          <cell r="AF126" t="str">
            <v>Employee(s)</v>
          </cell>
          <cell r="AG126">
            <v>4.24</v>
          </cell>
          <cell r="AH126">
            <v>0.42</v>
          </cell>
          <cell r="AI126">
            <v>0.48</v>
          </cell>
          <cell r="AJ126">
            <v>0.64</v>
          </cell>
          <cell r="AK126">
            <v>0.36</v>
          </cell>
          <cell r="AL126">
            <v>0.32</v>
          </cell>
          <cell r="AM126">
            <v>0.68</v>
          </cell>
          <cell r="AN126">
            <v>1</v>
          </cell>
          <cell r="AO126">
            <v>1</v>
          </cell>
          <cell r="AP126">
            <v>1</v>
          </cell>
          <cell r="AQ126" t="str">
            <v>Adjacent Street Traffic</v>
          </cell>
          <cell r="AR126" t="str">
            <v>Adjacent Street Traffic</v>
          </cell>
          <cell r="AS126">
            <v>4</v>
          </cell>
          <cell r="AT126">
            <v>9</v>
          </cell>
          <cell r="AU126">
            <v>9</v>
          </cell>
          <cell r="AV126" t="str">
            <v>*</v>
          </cell>
          <cell r="AW126" t="str">
            <v>*</v>
          </cell>
          <cell r="AX126" t="str">
            <v>*</v>
          </cell>
          <cell r="AY126"/>
          <cell r="AZ126"/>
          <cell r="BA126"/>
          <cell r="BB126"/>
          <cell r="BC126"/>
          <cell r="BD126"/>
        </row>
        <row r="127">
          <cell r="A127">
            <v>255</v>
          </cell>
          <cell r="B127" t="str">
            <v>Continuing Care Retirement Community</v>
          </cell>
          <cell r="C127" t="str">
            <v>Unit(s)</v>
          </cell>
          <cell r="D127" t="str">
            <v>General Urban/Suburban</v>
          </cell>
          <cell r="E127"/>
          <cell r="F127"/>
          <cell r="G127"/>
          <cell r="H127"/>
          <cell r="I127"/>
          <cell r="J127" t="str">
            <v>Avg</v>
          </cell>
          <cell r="K127" t="str">
            <v>Avg</v>
          </cell>
          <cell r="L127" t="str">
            <v>Avg</v>
          </cell>
          <cell r="M127" t="str">
            <v/>
          </cell>
          <cell r="N127">
            <v>2.4700000000000002</v>
          </cell>
          <cell r="O127">
            <v>0.15</v>
          </cell>
          <cell r="P127">
            <v>0.19</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cell r="AF127" t="str">
            <v>Unit(s)</v>
          </cell>
          <cell r="AG127">
            <v>2.4700000000000002</v>
          </cell>
          <cell r="AH127">
            <v>0.15</v>
          </cell>
          <cell r="AI127">
            <v>0.19</v>
          </cell>
          <cell r="AJ127">
            <v>0.65</v>
          </cell>
          <cell r="AK127">
            <v>0.35</v>
          </cell>
          <cell r="AL127">
            <v>0.39</v>
          </cell>
          <cell r="AM127">
            <v>0.61</v>
          </cell>
          <cell r="AN127">
            <v>1</v>
          </cell>
          <cell r="AO127">
            <v>1</v>
          </cell>
          <cell r="AP127">
            <v>1</v>
          </cell>
          <cell r="AQ127" t="str">
            <v>Adjacent Street Traffic</v>
          </cell>
          <cell r="AR127" t="str">
            <v>Adjacent Street Traffic</v>
          </cell>
          <cell r="AS127">
            <v>9</v>
          </cell>
          <cell r="AT127">
            <v>15</v>
          </cell>
          <cell r="AU127">
            <v>15</v>
          </cell>
          <cell r="AV127">
            <v>0.98</v>
          </cell>
          <cell r="AW127">
            <v>0.95</v>
          </cell>
          <cell r="AX127">
            <v>0.94</v>
          </cell>
          <cell r="AY127" t="str">
            <v>T = 2.28(X) + 191.69</v>
          </cell>
          <cell r="AZ127" t="str">
            <v>T = 0.13(X) + 21.60</v>
          </cell>
          <cell r="BA127" t="str">
            <v>T = 0.13(X) + 55.26</v>
          </cell>
          <cell r="BB127">
            <v>0</v>
          </cell>
          <cell r="BC127">
            <v>0</v>
          </cell>
          <cell r="BD127">
            <v>0</v>
          </cell>
        </row>
        <row r="128">
          <cell r="A128"/>
          <cell r="B128"/>
          <cell r="C128"/>
          <cell r="D128"/>
          <cell r="E128"/>
          <cell r="F128"/>
          <cell r="G128"/>
          <cell r="H128"/>
          <cell r="I128"/>
          <cell r="J128" t="str">
            <v>Avg</v>
          </cell>
          <cell r="K128" t="str">
            <v>Avg</v>
          </cell>
          <cell r="L128" t="str">
            <v>Avg</v>
          </cell>
          <cell r="M128"/>
          <cell r="N128">
            <v>2.4700000000000002</v>
          </cell>
          <cell r="O128">
            <v>0.15</v>
          </cell>
          <cell r="P128">
            <v>0.19</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255</v>
          </cell>
          <cell r="AF128" t="str">
            <v>Unit(s)</v>
          </cell>
          <cell r="AG128">
            <v>2.4700000000000002</v>
          </cell>
          <cell r="AH128">
            <v>0.15</v>
          </cell>
          <cell r="AI128">
            <v>0.19</v>
          </cell>
          <cell r="AJ128">
            <v>0.65</v>
          </cell>
          <cell r="AK128">
            <v>0.35</v>
          </cell>
          <cell r="AL128">
            <v>0.39</v>
          </cell>
          <cell r="AM128">
            <v>0.61</v>
          </cell>
          <cell r="AN128">
            <v>1</v>
          </cell>
          <cell r="AO128">
            <v>1</v>
          </cell>
          <cell r="AP128">
            <v>1</v>
          </cell>
          <cell r="AQ128" t="str">
            <v>Adjacent Street Traffic</v>
          </cell>
          <cell r="AR128" t="str">
            <v>Adjacent Street Traffic</v>
          </cell>
          <cell r="AS128">
            <v>9</v>
          </cell>
          <cell r="AT128">
            <v>15</v>
          </cell>
          <cell r="AU128">
            <v>15</v>
          </cell>
          <cell r="AV128">
            <v>0.98</v>
          </cell>
          <cell r="AW128">
            <v>0.95</v>
          </cell>
          <cell r="AX128">
            <v>0.94</v>
          </cell>
          <cell r="AY128" t="str">
            <v>T = 2.28(X) + 191.69</v>
          </cell>
          <cell r="AZ128" t="str">
            <v>T = 0.13(X) + 21.60</v>
          </cell>
          <cell r="BA128" t="str">
            <v>T = 0.13(X) + 55.26</v>
          </cell>
          <cell r="BB128">
            <v>0</v>
          </cell>
          <cell r="BC128">
            <v>0</v>
          </cell>
          <cell r="BD128">
            <v>0</v>
          </cell>
        </row>
        <row r="129">
          <cell r="A129" t="str">
            <v xml:space="preserve">255a </v>
          </cell>
          <cell r="B129" t="str">
            <v>Continuing Care Retirement Community</v>
          </cell>
          <cell r="C129" t="str">
            <v>Unit(s)</v>
          </cell>
          <cell r="D129" t="str">
            <v>Dense Multi-Use Urban</v>
          </cell>
          <cell r="E129"/>
          <cell r="F129"/>
          <cell r="G129"/>
          <cell r="H129"/>
          <cell r="I129"/>
          <cell r="J129" t="str">
            <v>Eq</v>
          </cell>
          <cell r="K129" t="str">
            <v>Avg</v>
          </cell>
          <cell r="L129" t="str">
            <v>Avg</v>
          </cell>
          <cell r="M129"/>
          <cell r="N129" t="str">
            <v>N/A</v>
          </cell>
          <cell r="O129">
            <v>0.06</v>
          </cell>
          <cell r="P129">
            <v>0.09</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cell r="AF129" t="str">
            <v>Unit(s)</v>
          </cell>
          <cell r="AG129" t="str">
            <v>*</v>
          </cell>
          <cell r="AH129">
            <v>0.06</v>
          </cell>
          <cell r="AI129">
            <v>0.09</v>
          </cell>
          <cell r="AJ129">
            <v>0.6</v>
          </cell>
          <cell r="AK129">
            <v>0.4</v>
          </cell>
          <cell r="AL129">
            <v>0.28999999999999998</v>
          </cell>
          <cell r="AM129">
            <v>0.71</v>
          </cell>
          <cell r="AN129">
            <v>1</v>
          </cell>
          <cell r="AO129">
            <v>1</v>
          </cell>
          <cell r="AP129">
            <v>1</v>
          </cell>
          <cell r="AQ129" t="str">
            <v>Adjacent Street Traffic</v>
          </cell>
          <cell r="AR129" t="str">
            <v>Adjacent Street Traffic</v>
          </cell>
          <cell r="AS129" t="str">
            <v>*</v>
          </cell>
          <cell r="AT129">
            <v>1</v>
          </cell>
          <cell r="AU129">
            <v>1</v>
          </cell>
          <cell r="AV129" t="str">
            <v>*</v>
          </cell>
          <cell r="AW129" t="str">
            <v>*</v>
          </cell>
          <cell r="AX129" t="str">
            <v>*</v>
          </cell>
          <cell r="AY129">
            <v>0</v>
          </cell>
          <cell r="AZ129">
            <v>0</v>
          </cell>
          <cell r="BA129">
            <v>0</v>
          </cell>
          <cell r="BB129">
            <v>0</v>
          </cell>
          <cell r="BC129">
            <v>0</v>
          </cell>
          <cell r="BD129">
            <v>0</v>
          </cell>
        </row>
        <row r="130">
          <cell r="A130"/>
          <cell r="B130"/>
          <cell r="C130"/>
          <cell r="D130"/>
          <cell r="E130"/>
          <cell r="F130"/>
          <cell r="G130"/>
          <cell r="H130"/>
          <cell r="I130"/>
          <cell r="J130" t="str">
            <v>Eq</v>
          </cell>
          <cell r="K130" t="str">
            <v>Avg</v>
          </cell>
          <cell r="L130" t="str">
            <v>Avg</v>
          </cell>
          <cell r="M130"/>
          <cell r="N130" t="str">
            <v>N/A</v>
          </cell>
          <cell r="O130">
            <v>0.06</v>
          </cell>
          <cell r="P130">
            <v>0.09</v>
          </cell>
          <cell r="Q130"/>
          <cell r="R130"/>
          <cell r="S130"/>
          <cell r="T130"/>
          <cell r="U130"/>
          <cell r="V130"/>
          <cell r="W130"/>
          <cell r="X130"/>
          <cell r="Y130"/>
          <cell r="Z130"/>
          <cell r="AA130"/>
          <cell r="AB130"/>
          <cell r="AC130"/>
          <cell r="AD130"/>
          <cell r="AE130" t="str">
            <v>255a</v>
          </cell>
          <cell r="AF130" t="str">
            <v>Unit(s)</v>
          </cell>
          <cell r="AG130" t="str">
            <v>*</v>
          </cell>
          <cell r="AH130">
            <v>0.06</v>
          </cell>
          <cell r="AI130">
            <v>0.09</v>
          </cell>
          <cell r="AJ130">
            <v>0.6</v>
          </cell>
          <cell r="AK130">
            <v>0.4</v>
          </cell>
          <cell r="AL130">
            <v>0.28999999999999998</v>
          </cell>
          <cell r="AM130">
            <v>0.71</v>
          </cell>
          <cell r="AN130">
            <v>1</v>
          </cell>
          <cell r="AO130">
            <v>1</v>
          </cell>
          <cell r="AP130">
            <v>1</v>
          </cell>
          <cell r="AQ130" t="str">
            <v>Adjacent Street Traffic</v>
          </cell>
          <cell r="AR130" t="str">
            <v>Adjacent Street Traffic</v>
          </cell>
          <cell r="AS130" t="str">
            <v>*</v>
          </cell>
          <cell r="AT130">
            <v>1</v>
          </cell>
          <cell r="AU130">
            <v>1</v>
          </cell>
          <cell r="AV130" t="str">
            <v>*</v>
          </cell>
          <cell r="AW130" t="str">
            <v>*</v>
          </cell>
          <cell r="AX130" t="str">
            <v>*</v>
          </cell>
          <cell r="AY130"/>
          <cell r="AZ130"/>
          <cell r="BA130"/>
          <cell r="BB130"/>
          <cell r="BC130"/>
          <cell r="BD130"/>
        </row>
        <row r="131">
          <cell r="A131">
            <v>260</v>
          </cell>
          <cell r="B131" t="str">
            <v>Recreational Homes</v>
          </cell>
          <cell r="C131" t="str">
            <v>Dwelling Unit(s)</v>
          </cell>
          <cell r="D131" t="str">
            <v>Rural</v>
          </cell>
          <cell r="E131"/>
          <cell r="F131"/>
          <cell r="G131"/>
          <cell r="H131"/>
          <cell r="I131"/>
          <cell r="J131" t="str">
            <v>Avg</v>
          </cell>
          <cell r="K131" t="str">
            <v>Avg</v>
          </cell>
          <cell r="L131" t="str">
            <v>Avg</v>
          </cell>
          <cell r="M131" t="str">
            <v/>
          </cell>
          <cell r="N131">
            <v>3.55</v>
          </cell>
          <cell r="O131">
            <v>0.22</v>
          </cell>
          <cell r="P131">
            <v>0.28999999999999998</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260</v>
          </cell>
          <cell r="AF131" t="str">
            <v>Dwelling Unit(s)</v>
          </cell>
          <cell r="AG131">
            <v>3.55</v>
          </cell>
          <cell r="AH131">
            <v>0.22</v>
          </cell>
          <cell r="AI131">
            <v>0.28999999999999998</v>
          </cell>
          <cell r="AJ131">
            <v>0.55000000000000004</v>
          </cell>
          <cell r="AK131">
            <v>0.45</v>
          </cell>
          <cell r="AL131">
            <v>0.46</v>
          </cell>
          <cell r="AM131">
            <v>0.54</v>
          </cell>
          <cell r="AN131">
            <v>1</v>
          </cell>
          <cell r="AO131">
            <v>1</v>
          </cell>
          <cell r="AP131">
            <v>1</v>
          </cell>
          <cell r="AQ131" t="str">
            <v>Adjacent Street Traffic</v>
          </cell>
          <cell r="AR131" t="str">
            <v>Adjacent Street Traffic</v>
          </cell>
          <cell r="AS131">
            <v>6</v>
          </cell>
          <cell r="AT131">
            <v>6</v>
          </cell>
          <cell r="AU131">
            <v>6</v>
          </cell>
          <cell r="AV131">
            <v>0.97</v>
          </cell>
          <cell r="AW131">
            <v>0.95</v>
          </cell>
          <cell r="AX131">
            <v>0.97</v>
          </cell>
          <cell r="AY131" t="str">
            <v>Ln(T) = 0.94 Ln(X) + 1.64</v>
          </cell>
          <cell r="AZ131" t="str">
            <v>Ln(T) = 1.00 Ln(X) - 1.53</v>
          </cell>
          <cell r="BA131" t="str">
            <v>Ln(T) = 0.93 Ln(X) - 0.76</v>
          </cell>
          <cell r="BB131">
            <v>0</v>
          </cell>
          <cell r="BC131">
            <v>0</v>
          </cell>
          <cell r="BD131">
            <v>0</v>
          </cell>
        </row>
        <row r="132">
          <cell r="A132">
            <v>265</v>
          </cell>
          <cell r="B132" t="str">
            <v>Timeshare</v>
          </cell>
          <cell r="C132" t="str">
            <v>Dwelling Unit(s)</v>
          </cell>
          <cell r="D132" t="str">
            <v>General Urban/Suburban</v>
          </cell>
          <cell r="E132"/>
          <cell r="F132"/>
          <cell r="G132"/>
          <cell r="H132"/>
          <cell r="I132"/>
          <cell r="J132" t="str">
            <v>Avg</v>
          </cell>
          <cell r="K132" t="str">
            <v>Avg</v>
          </cell>
          <cell r="L132" t="str">
            <v>Avg</v>
          </cell>
          <cell r="M132" t="str">
            <v/>
          </cell>
          <cell r="N132">
            <v>8.6300000000000008</v>
          </cell>
          <cell r="O132">
            <v>0.4</v>
          </cell>
          <cell r="P132">
            <v>0.63</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cell r="AF132" t="str">
            <v>Dwelling Unit(s)</v>
          </cell>
          <cell r="AG132">
            <v>8.6300000000000008</v>
          </cell>
          <cell r="AH132">
            <v>0.4</v>
          </cell>
          <cell r="AI132">
            <v>0.63</v>
          </cell>
          <cell r="AJ132">
            <v>0.6</v>
          </cell>
          <cell r="AK132">
            <v>0.4</v>
          </cell>
          <cell r="AL132">
            <v>0.4</v>
          </cell>
          <cell r="AM132">
            <v>0.6</v>
          </cell>
          <cell r="AN132">
            <v>1</v>
          </cell>
          <cell r="AO132">
            <v>1</v>
          </cell>
          <cell r="AP132">
            <v>1</v>
          </cell>
          <cell r="AQ132" t="str">
            <v>Adjacent Street Traffic</v>
          </cell>
          <cell r="AR132" t="str">
            <v>Adjacent Street Traffic</v>
          </cell>
          <cell r="AS132">
            <v>13</v>
          </cell>
          <cell r="AT132">
            <v>14</v>
          </cell>
          <cell r="AU132">
            <v>13</v>
          </cell>
          <cell r="AV132">
            <v>0.88</v>
          </cell>
          <cell r="AW132">
            <v>0.74</v>
          </cell>
          <cell r="AX132">
            <v>0.88</v>
          </cell>
          <cell r="AY132" t="str">
            <v>Ln(T) = 0.94Ln(X) + 2.47</v>
          </cell>
          <cell r="AZ132" t="str">
            <v>T = 0.27(X) + 12.25</v>
          </cell>
          <cell r="BA132" t="str">
            <v>Ln(T) = 0.89Ln(X) + 0.10</v>
          </cell>
          <cell r="BB132">
            <v>0</v>
          </cell>
          <cell r="BC132">
            <v>0</v>
          </cell>
          <cell r="BD132">
            <v>0</v>
          </cell>
        </row>
        <row r="133">
          <cell r="A133"/>
          <cell r="B133"/>
          <cell r="C133"/>
          <cell r="D133"/>
          <cell r="E133"/>
          <cell r="F133"/>
          <cell r="G133"/>
          <cell r="H133"/>
          <cell r="I133"/>
          <cell r="J133" t="str">
            <v>Avg</v>
          </cell>
          <cell r="K133" t="str">
            <v>Avg</v>
          </cell>
          <cell r="L133" t="str">
            <v>Avg</v>
          </cell>
          <cell r="M133"/>
          <cell r="N133">
            <v>8.6300000000000008</v>
          </cell>
          <cell r="O133">
            <v>0.4</v>
          </cell>
          <cell r="P133">
            <v>0.63</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265</v>
          </cell>
          <cell r="AF133" t="str">
            <v>Dwelling Unit(s)</v>
          </cell>
          <cell r="AG133">
            <v>8.6300000000000008</v>
          </cell>
          <cell r="AH133">
            <v>0.4</v>
          </cell>
          <cell r="AI133">
            <v>0.63</v>
          </cell>
          <cell r="AJ133">
            <v>0.6</v>
          </cell>
          <cell r="AK133">
            <v>0.4</v>
          </cell>
          <cell r="AL133">
            <v>0.4</v>
          </cell>
          <cell r="AM133">
            <v>0.6</v>
          </cell>
          <cell r="AN133">
            <v>1</v>
          </cell>
          <cell r="AO133">
            <v>1</v>
          </cell>
          <cell r="AP133">
            <v>1</v>
          </cell>
          <cell r="AQ133" t="str">
            <v>Adjacent Street Traffic</v>
          </cell>
          <cell r="AR133" t="str">
            <v>Adjacent Street Traffic</v>
          </cell>
          <cell r="AS133">
            <v>13</v>
          </cell>
          <cell r="AT133">
            <v>14</v>
          </cell>
          <cell r="AU133">
            <v>13</v>
          </cell>
          <cell r="AV133">
            <v>0.88</v>
          </cell>
          <cell r="AW133">
            <v>0.74</v>
          </cell>
          <cell r="AX133">
            <v>0.88</v>
          </cell>
          <cell r="AY133" t="str">
            <v>Ln(T) = 0.94Ln(X) + 2.47</v>
          </cell>
          <cell r="AZ133" t="str">
            <v>T = 0.27(X) + 12.25</v>
          </cell>
          <cell r="BA133" t="str">
            <v>Ln(T) = 0.89Ln(X) + 0.10</v>
          </cell>
          <cell r="BB133">
            <v>0</v>
          </cell>
          <cell r="BC133">
            <v>0</v>
          </cell>
          <cell r="BD133">
            <v>0</v>
          </cell>
        </row>
        <row r="134">
          <cell r="A134">
            <v>270</v>
          </cell>
          <cell r="B134" t="str">
            <v>Residential Planned Unit Development</v>
          </cell>
          <cell r="C134" t="str">
            <v>Dwelling Unit(s)</v>
          </cell>
          <cell r="D134" t="str">
            <v>General Urban/Suburban</v>
          </cell>
          <cell r="E134"/>
          <cell r="F134"/>
          <cell r="G134"/>
          <cell r="H134"/>
          <cell r="I134"/>
          <cell r="J134" t="str">
            <v>Avg</v>
          </cell>
          <cell r="K134" t="str">
            <v>Avg</v>
          </cell>
          <cell r="L134" t="str">
            <v>Avg</v>
          </cell>
          <cell r="M134" t="str">
            <v/>
          </cell>
          <cell r="N134">
            <v>7.31</v>
          </cell>
          <cell r="O134">
            <v>0.56999999999999995</v>
          </cell>
          <cell r="P134">
            <v>0.69</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270</v>
          </cell>
          <cell r="AF134" t="str">
            <v>Dwelling Unit(s)</v>
          </cell>
          <cell r="AG134">
            <v>7.31</v>
          </cell>
          <cell r="AH134">
            <v>0.56999999999999995</v>
          </cell>
          <cell r="AI134">
            <v>0.69</v>
          </cell>
          <cell r="AJ134">
            <v>0.22</v>
          </cell>
          <cell r="AK134">
            <v>0.78</v>
          </cell>
          <cell r="AL134">
            <v>0.65</v>
          </cell>
          <cell r="AM134">
            <v>0.35</v>
          </cell>
          <cell r="AN134">
            <v>1</v>
          </cell>
          <cell r="AO134">
            <v>1</v>
          </cell>
          <cell r="AP134">
            <v>1</v>
          </cell>
          <cell r="AQ134" t="str">
            <v>Adjacent Street Traffic</v>
          </cell>
          <cell r="AR134" t="str">
            <v>Adjacent Street Traffic</v>
          </cell>
          <cell r="AS134">
            <v>8</v>
          </cell>
          <cell r="AT134">
            <v>8</v>
          </cell>
          <cell r="AU134">
            <v>8</v>
          </cell>
          <cell r="AV134">
            <v>0.94</v>
          </cell>
          <cell r="AW134">
            <v>0.97</v>
          </cell>
          <cell r="AX134">
            <v>0.97</v>
          </cell>
          <cell r="AY134" t="str">
            <v>Ln(T) = 1.00 Ln(X) + 2.00</v>
          </cell>
          <cell r="AZ134" t="str">
            <v>Ln(T) = 0.89 Ln(X) + 0.25</v>
          </cell>
          <cell r="BA134" t="str">
            <v>Ln(T) = 0.97 Ln(X) - 0.14</v>
          </cell>
          <cell r="BB134">
            <v>0</v>
          </cell>
          <cell r="BC134">
            <v>0</v>
          </cell>
          <cell r="BD134">
            <v>0</v>
          </cell>
        </row>
        <row r="135">
          <cell r="A135">
            <v>310</v>
          </cell>
          <cell r="B135" t="str">
            <v>Hotel</v>
          </cell>
          <cell r="C135" t="str">
            <v>Room(s)</v>
          </cell>
          <cell r="D135" t="str">
            <v>General Urban/Suburban</v>
          </cell>
          <cell r="E135">
            <v>85</v>
          </cell>
          <cell r="F135">
            <v>1</v>
          </cell>
          <cell r="G135">
            <v>1</v>
          </cell>
          <cell r="H135"/>
          <cell r="I135"/>
          <cell r="J135" t="str">
            <v>Avg</v>
          </cell>
          <cell r="K135" t="str">
            <v>Eq</v>
          </cell>
          <cell r="L135" t="str">
            <v>Eq</v>
          </cell>
          <cell r="M135" t="str">
            <v/>
          </cell>
          <cell r="N135">
            <v>7.99</v>
          </cell>
          <cell r="O135" t="str">
            <v>N/A</v>
          </cell>
          <cell r="P135" t="str">
            <v>N/A</v>
          </cell>
          <cell r="Q135">
            <v>680</v>
          </cell>
          <cell r="R135">
            <v>35.049999999999997</v>
          </cell>
          <cell r="S135">
            <v>35.01</v>
          </cell>
          <cell r="T135">
            <v>20</v>
          </cell>
          <cell r="U135">
            <v>15.049999999999997</v>
          </cell>
          <cell r="V135">
            <v>18</v>
          </cell>
          <cell r="W135">
            <v>17.009999999999998</v>
          </cell>
          <cell r="X135">
            <v>680</v>
          </cell>
          <cell r="Y135">
            <v>35.049999999999997</v>
          </cell>
          <cell r="Z135">
            <v>35.01</v>
          </cell>
          <cell r="AA135">
            <v>20</v>
          </cell>
          <cell r="AB135">
            <v>15.049999999999997</v>
          </cell>
          <cell r="AC135">
            <v>18</v>
          </cell>
          <cell r="AD135">
            <v>17.009999999999998</v>
          </cell>
          <cell r="AE135"/>
          <cell r="AF135" t="str">
            <v>Room(s)</v>
          </cell>
          <cell r="AG135">
            <v>7.99</v>
          </cell>
          <cell r="AH135">
            <v>0.46</v>
          </cell>
          <cell r="AI135">
            <v>0.59</v>
          </cell>
          <cell r="AJ135">
            <v>0.56000000000000005</v>
          </cell>
          <cell r="AK135">
            <v>0.44</v>
          </cell>
          <cell r="AL135">
            <v>0.51</v>
          </cell>
          <cell r="AM135">
            <v>0.49</v>
          </cell>
          <cell r="AN135">
            <v>1</v>
          </cell>
          <cell r="AO135">
            <v>1</v>
          </cell>
          <cell r="AP135">
            <v>1</v>
          </cell>
          <cell r="AQ135" t="str">
            <v>Adjacent Street Traffic</v>
          </cell>
          <cell r="AR135" t="str">
            <v>Adjacent Street Traffic</v>
          </cell>
          <cell r="AS135">
            <v>7</v>
          </cell>
          <cell r="AT135">
            <v>28</v>
          </cell>
          <cell r="AU135">
            <v>31</v>
          </cell>
          <cell r="AV135">
            <v>0.85</v>
          </cell>
          <cell r="AW135">
            <v>0.84</v>
          </cell>
          <cell r="AX135">
            <v>0.78</v>
          </cell>
          <cell r="AY135" t="str">
            <v>T = 10.84(X) - 423.51</v>
          </cell>
          <cell r="AZ135" t="str">
            <v>T = 0.50(X)  - 7.45</v>
          </cell>
          <cell r="BA135" t="str">
            <v>T = 0.74(X) - 27.89</v>
          </cell>
          <cell r="BB135">
            <v>498</v>
          </cell>
          <cell r="BC135">
            <v>35.049999999999997</v>
          </cell>
          <cell r="BD135">
            <v>35.01</v>
          </cell>
        </row>
        <row r="136">
          <cell r="A136"/>
          <cell r="B136"/>
          <cell r="C136"/>
          <cell r="D136"/>
          <cell r="E136"/>
          <cell r="F136"/>
          <cell r="G136"/>
          <cell r="H136"/>
          <cell r="I136"/>
          <cell r="J136" t="str">
            <v>Avg</v>
          </cell>
          <cell r="K136" t="str">
            <v>Eq</v>
          </cell>
          <cell r="L136" t="str">
            <v>Eq</v>
          </cell>
          <cell r="M136"/>
          <cell r="N136">
            <v>7.99</v>
          </cell>
          <cell r="O136" t="str">
            <v>N/A</v>
          </cell>
          <cell r="P136" t="str">
            <v>N/A</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310</v>
          </cell>
          <cell r="AF136" t="str">
            <v>Room(s)</v>
          </cell>
          <cell r="AG136">
            <v>7.99</v>
          </cell>
          <cell r="AH136">
            <v>0.46</v>
          </cell>
          <cell r="AI136">
            <v>0.59</v>
          </cell>
          <cell r="AJ136">
            <v>0.56000000000000005</v>
          </cell>
          <cell r="AK136">
            <v>0.44</v>
          </cell>
          <cell r="AL136">
            <v>0.51</v>
          </cell>
          <cell r="AM136">
            <v>0.49</v>
          </cell>
          <cell r="AN136">
            <v>1</v>
          </cell>
          <cell r="AO136">
            <v>1</v>
          </cell>
          <cell r="AP136">
            <v>1</v>
          </cell>
          <cell r="AQ136" t="str">
            <v>Adjacent Street Traffic</v>
          </cell>
          <cell r="AR136" t="str">
            <v>Adjacent Street Traffic</v>
          </cell>
          <cell r="AS136">
            <v>7</v>
          </cell>
          <cell r="AT136">
            <v>28</v>
          </cell>
          <cell r="AU136">
            <v>31</v>
          </cell>
          <cell r="AV136">
            <v>0.85</v>
          </cell>
          <cell r="AW136">
            <v>0.84</v>
          </cell>
          <cell r="AX136">
            <v>0.78</v>
          </cell>
          <cell r="AY136" t="str">
            <v>T = 10.84(X) - 423.51</v>
          </cell>
          <cell r="AZ136" t="str">
            <v>T = 0.50(X)  - 7.45</v>
          </cell>
          <cell r="BA136" t="str">
            <v>T = 0.74(X) - 27.89</v>
          </cell>
          <cell r="BB136">
            <v>498</v>
          </cell>
          <cell r="BC136">
            <v>35.049999999999997</v>
          </cell>
          <cell r="BD136">
            <v>35.01</v>
          </cell>
        </row>
        <row r="137">
          <cell r="A137"/>
          <cell r="B137"/>
          <cell r="C137"/>
          <cell r="D137"/>
          <cell r="E137"/>
          <cell r="F137"/>
          <cell r="G137"/>
          <cell r="H137"/>
          <cell r="I137"/>
          <cell r="J137" t="str">
            <v>Avg</v>
          </cell>
          <cell r="K137" t="str">
            <v>Avg</v>
          </cell>
          <cell r="L137" t="str">
            <v>Avg</v>
          </cell>
          <cell r="M137"/>
          <cell r="N137">
            <v>12.23</v>
          </cell>
          <cell r="O137">
            <v>0.62</v>
          </cell>
          <cell r="P137">
            <v>0.73</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310</v>
          </cell>
          <cell r="AF137" t="str">
            <v>Occupied Room(s)</v>
          </cell>
          <cell r="AG137">
            <v>12.23</v>
          </cell>
          <cell r="AH137">
            <v>0.62</v>
          </cell>
          <cell r="AI137">
            <v>0.73</v>
          </cell>
          <cell r="AJ137">
            <v>0.56000000000000005</v>
          </cell>
          <cell r="AK137">
            <v>0.44</v>
          </cell>
          <cell r="AL137">
            <v>0.49</v>
          </cell>
          <cell r="AM137">
            <v>0.51</v>
          </cell>
          <cell r="AN137">
            <v>1</v>
          </cell>
          <cell r="AO137">
            <v>1</v>
          </cell>
          <cell r="AP137">
            <v>1</v>
          </cell>
          <cell r="AQ137" t="str">
            <v>Adjacent Street Traffic</v>
          </cell>
          <cell r="AR137" t="str">
            <v>Adjacent Street Traffic</v>
          </cell>
          <cell r="AS137">
            <v>2</v>
          </cell>
          <cell r="AT137">
            <v>13</v>
          </cell>
          <cell r="AU137">
            <v>16</v>
          </cell>
          <cell r="AV137"/>
          <cell r="AW137">
            <v>0.54</v>
          </cell>
          <cell r="AX137">
            <v>0.59</v>
          </cell>
          <cell r="AY137"/>
          <cell r="AZ137" t="str">
            <v>Ln(T) = 0.87Ln(X) + 0.21</v>
          </cell>
          <cell r="BA137" t="str">
            <v>T = 0.73(X) - 0.69</v>
          </cell>
          <cell r="BB137"/>
          <cell r="BC137">
            <v>58.856753980595144</v>
          </cell>
          <cell r="BD137">
            <v>61.36</v>
          </cell>
        </row>
        <row r="138">
          <cell r="A138"/>
          <cell r="B138"/>
          <cell r="C138"/>
          <cell r="D138"/>
          <cell r="E138"/>
          <cell r="F138"/>
          <cell r="G138"/>
          <cell r="H138"/>
          <cell r="I138"/>
          <cell r="J138" t="str">
            <v>Avg</v>
          </cell>
          <cell r="K138" t="str">
            <v>Avg</v>
          </cell>
          <cell r="L138" t="str">
            <v>Avg</v>
          </cell>
          <cell r="M138"/>
          <cell r="N138">
            <v>14.34</v>
          </cell>
          <cell r="O138">
            <v>0.71</v>
          </cell>
          <cell r="P138">
            <v>0.93</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310</v>
          </cell>
          <cell r="AF138" t="str">
            <v>Employee(s)</v>
          </cell>
          <cell r="AG138">
            <v>14.34</v>
          </cell>
          <cell r="AH138">
            <v>0.71</v>
          </cell>
          <cell r="AI138">
            <v>0.93</v>
          </cell>
          <cell r="AJ138">
            <v>0.59</v>
          </cell>
          <cell r="AK138">
            <v>0.41</v>
          </cell>
          <cell r="AL138">
            <v>0.54</v>
          </cell>
          <cell r="AM138">
            <v>0.46</v>
          </cell>
          <cell r="AN138">
            <v>1</v>
          </cell>
          <cell r="AO138">
            <v>1</v>
          </cell>
          <cell r="AP138">
            <v>1</v>
          </cell>
          <cell r="AQ138" t="str">
            <v>Adjacent Street Traffic</v>
          </cell>
          <cell r="AR138" t="str">
            <v>Adjacent Street Traffic</v>
          </cell>
          <cell r="AS138">
            <v>5</v>
          </cell>
          <cell r="AT138">
            <v>12</v>
          </cell>
          <cell r="AU138">
            <v>12</v>
          </cell>
          <cell r="AV138"/>
          <cell r="AW138">
            <v>0.56999999999999995</v>
          </cell>
          <cell r="AX138">
            <v>0.56999999999999995</v>
          </cell>
          <cell r="AY138"/>
          <cell r="AZ138" t="str">
            <v>T = 0.37(X) + 59.15</v>
          </cell>
          <cell r="BA138" t="str">
            <v>Ln(T) = 0.84Ln(X) + 0.72</v>
          </cell>
          <cell r="BB138"/>
          <cell r="BC138">
            <v>90.6</v>
          </cell>
          <cell r="BD138">
            <v>85.783532181150107</v>
          </cell>
        </row>
        <row r="139">
          <cell r="A139" t="str">
            <v>310a</v>
          </cell>
          <cell r="B139" t="str">
            <v>Hotel</v>
          </cell>
          <cell r="C139" t="str">
            <v>Room(s)</v>
          </cell>
          <cell r="D139" t="str">
            <v>Dense Multi-Use Urban</v>
          </cell>
          <cell r="E139"/>
          <cell r="F139"/>
          <cell r="G139"/>
          <cell r="H139"/>
          <cell r="I139"/>
          <cell r="J139" t="str">
            <v>Eq</v>
          </cell>
          <cell r="K139" t="str">
            <v>Avg</v>
          </cell>
          <cell r="L139" t="str">
            <v>Avg</v>
          </cell>
          <cell r="M139" t="str">
            <v>Yes</v>
          </cell>
          <cell r="N139" t="str">
            <v>N/A</v>
          </cell>
          <cell r="O139">
            <v>0.31</v>
          </cell>
          <cell r="P139">
            <v>0.21</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t="str">
            <v>310a</v>
          </cell>
          <cell r="AF139" t="str">
            <v>Room(s)</v>
          </cell>
          <cell r="AG139" t="str">
            <v>*</v>
          </cell>
          <cell r="AH139">
            <v>0.31</v>
          </cell>
          <cell r="AI139">
            <v>0.21</v>
          </cell>
          <cell r="AJ139">
            <v>0.39</v>
          </cell>
          <cell r="AK139">
            <v>0.61</v>
          </cell>
          <cell r="AL139">
            <v>0.44</v>
          </cell>
          <cell r="AM139">
            <v>0.56000000000000005</v>
          </cell>
          <cell r="AN139">
            <v>1</v>
          </cell>
          <cell r="AO139">
            <v>1</v>
          </cell>
          <cell r="AP139">
            <v>1</v>
          </cell>
          <cell r="AQ139" t="str">
            <v>Adjacent Street Traffic</v>
          </cell>
          <cell r="AR139" t="str">
            <v>Generator</v>
          </cell>
          <cell r="AS139" t="str">
            <v>*</v>
          </cell>
          <cell r="AT139">
            <v>3</v>
          </cell>
          <cell r="AU139">
            <v>2</v>
          </cell>
          <cell r="AV139" t="str">
            <v>*</v>
          </cell>
          <cell r="AW139" t="str">
            <v>*</v>
          </cell>
          <cell r="AX139" t="str">
            <v>*</v>
          </cell>
          <cell r="AY139"/>
          <cell r="AZ139"/>
          <cell r="BA139"/>
          <cell r="BB139"/>
          <cell r="BC139"/>
          <cell r="BD139"/>
        </row>
        <row r="140">
          <cell r="A140" t="str">
            <v>310b</v>
          </cell>
          <cell r="B140" t="str">
            <v>Hotel</v>
          </cell>
          <cell r="C140" t="str">
            <v>Room(s)</v>
          </cell>
          <cell r="D140" t="str">
            <v>Center City Core</v>
          </cell>
          <cell r="E140"/>
          <cell r="F140"/>
          <cell r="G140"/>
          <cell r="H140"/>
          <cell r="I140"/>
          <cell r="J140" t="str">
            <v>Eq</v>
          </cell>
          <cell r="K140" t="str">
            <v>Avg</v>
          </cell>
          <cell r="L140" t="str">
            <v>Avg</v>
          </cell>
          <cell r="M140" t="str">
            <v>Yes</v>
          </cell>
          <cell r="N140" t="str">
            <v>N/A</v>
          </cell>
          <cell r="O140">
            <v>0.31</v>
          </cell>
          <cell r="P140">
            <v>0.21</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t="str">
            <v>310b</v>
          </cell>
          <cell r="AF140" t="str">
            <v>Room(s)</v>
          </cell>
          <cell r="AG140" t="str">
            <v>*</v>
          </cell>
          <cell r="AH140">
            <v>0.31</v>
          </cell>
          <cell r="AI140">
            <v>0.21</v>
          </cell>
          <cell r="AJ140">
            <v>0.39</v>
          </cell>
          <cell r="AK140">
            <v>0.61</v>
          </cell>
          <cell r="AL140">
            <v>0.44</v>
          </cell>
          <cell r="AM140">
            <v>0.56000000000000005</v>
          </cell>
          <cell r="AN140">
            <v>1</v>
          </cell>
          <cell r="AO140">
            <v>1</v>
          </cell>
          <cell r="AP140">
            <v>1</v>
          </cell>
          <cell r="AQ140" t="str">
            <v>Adjacent Street Traffic</v>
          </cell>
          <cell r="AR140" t="str">
            <v>Adjacent Street Traffic</v>
          </cell>
          <cell r="AS140" t="str">
            <v>*</v>
          </cell>
          <cell r="AT140">
            <v>3</v>
          </cell>
          <cell r="AU140">
            <v>2</v>
          </cell>
          <cell r="AV140" t="str">
            <v>*</v>
          </cell>
          <cell r="AW140" t="str">
            <v>*</v>
          </cell>
          <cell r="AX140" t="str">
            <v>*</v>
          </cell>
          <cell r="AY140"/>
          <cell r="AZ140"/>
          <cell r="BA140"/>
          <cell r="BB140"/>
          <cell r="BC140"/>
          <cell r="BD140"/>
        </row>
        <row r="141">
          <cell r="A141">
            <v>311</v>
          </cell>
          <cell r="B141" t="str">
            <v>All Suites Hotel</v>
          </cell>
          <cell r="C141" t="str">
            <v>Room(s)</v>
          </cell>
          <cell r="D141" t="str">
            <v>General Urban/Suburban</v>
          </cell>
          <cell r="E141"/>
          <cell r="F141"/>
          <cell r="G141"/>
          <cell r="H141"/>
          <cell r="I141"/>
          <cell r="J141" t="str">
            <v>Avg</v>
          </cell>
          <cell r="K141" t="str">
            <v>Avg</v>
          </cell>
          <cell r="L141" t="str">
            <v>Avg</v>
          </cell>
          <cell r="M141" t="str">
            <v/>
          </cell>
          <cell r="N141">
            <v>4.4000000000000004</v>
          </cell>
          <cell r="O141">
            <v>0.34</v>
          </cell>
          <cell r="P141">
            <v>0.36</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cell r="AF141" t="str">
            <v>Room(s)</v>
          </cell>
          <cell r="AG141">
            <v>4.4000000000000004</v>
          </cell>
          <cell r="AH141">
            <v>0.34</v>
          </cell>
          <cell r="AI141">
            <v>0.36</v>
          </cell>
          <cell r="AJ141">
            <v>0.53</v>
          </cell>
          <cell r="AK141">
            <v>0.47</v>
          </cell>
          <cell r="AL141">
            <v>0.49</v>
          </cell>
          <cell r="AM141">
            <v>0.51</v>
          </cell>
          <cell r="AN141">
            <v>1</v>
          </cell>
          <cell r="AO141">
            <v>1</v>
          </cell>
          <cell r="AP141">
            <v>1</v>
          </cell>
          <cell r="AQ141" t="str">
            <v>Adjacent Street Traffic</v>
          </cell>
          <cell r="AR141" t="str">
            <v>Adjacent Street Traffic</v>
          </cell>
          <cell r="AS141">
            <v>7</v>
          </cell>
          <cell r="AT141">
            <v>9</v>
          </cell>
          <cell r="AU141">
            <v>10</v>
          </cell>
          <cell r="AV141">
            <v>0.92</v>
          </cell>
          <cell r="AW141">
            <v>0.74</v>
          </cell>
          <cell r="AX141">
            <v>0.87</v>
          </cell>
          <cell r="AY141" t="str">
            <v>T = 5.16(X) - 112.23</v>
          </cell>
          <cell r="AZ141" t="str">
            <v>T = 0.47(X) - 21.50</v>
          </cell>
          <cell r="BA141" t="str">
            <v>T = 0.43(X) - 9.93</v>
          </cell>
          <cell r="BB141">
            <v>0</v>
          </cell>
          <cell r="BC141">
            <v>0</v>
          </cell>
          <cell r="BD141">
            <v>0</v>
          </cell>
        </row>
        <row r="142">
          <cell r="A142"/>
          <cell r="B142"/>
          <cell r="C142"/>
          <cell r="D142"/>
          <cell r="E142"/>
          <cell r="F142"/>
          <cell r="G142"/>
          <cell r="H142"/>
          <cell r="I142"/>
          <cell r="J142" t="str">
            <v>Avg</v>
          </cell>
          <cell r="K142" t="str">
            <v>Avg</v>
          </cell>
          <cell r="L142" t="str">
            <v>Avg</v>
          </cell>
          <cell r="M142"/>
          <cell r="N142">
            <v>4.4000000000000004</v>
          </cell>
          <cell r="O142">
            <v>0.34</v>
          </cell>
          <cell r="P142">
            <v>0.36</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311</v>
          </cell>
          <cell r="AF142" t="str">
            <v>Room(s)</v>
          </cell>
          <cell r="AG142">
            <v>4.4000000000000004</v>
          </cell>
          <cell r="AH142">
            <v>0.34</v>
          </cell>
          <cell r="AI142">
            <v>0.36</v>
          </cell>
          <cell r="AJ142">
            <v>0.53</v>
          </cell>
          <cell r="AK142">
            <v>0.47</v>
          </cell>
          <cell r="AL142">
            <v>0.49</v>
          </cell>
          <cell r="AM142">
            <v>0.51</v>
          </cell>
          <cell r="AN142">
            <v>1</v>
          </cell>
          <cell r="AO142">
            <v>1</v>
          </cell>
          <cell r="AP142">
            <v>1</v>
          </cell>
          <cell r="AQ142" t="str">
            <v>Adjacent Street Traffic</v>
          </cell>
          <cell r="AR142" t="str">
            <v>Adjacent Street Traffic</v>
          </cell>
          <cell r="AS142">
            <v>7</v>
          </cell>
          <cell r="AT142">
            <v>9</v>
          </cell>
          <cell r="AU142">
            <v>10</v>
          </cell>
          <cell r="AV142">
            <v>0.92</v>
          </cell>
          <cell r="AW142">
            <v>0.74</v>
          </cell>
          <cell r="AX142">
            <v>0.87</v>
          </cell>
          <cell r="AY142" t="str">
            <v>T = 5.16(X) - 112.23</v>
          </cell>
          <cell r="AZ142" t="str">
            <v>T = 0.47(X) - 21.50</v>
          </cell>
          <cell r="BA142" t="str">
            <v>T = 0.43(X) - 9.93</v>
          </cell>
          <cell r="BB142">
            <v>0</v>
          </cell>
          <cell r="BC142">
            <v>0</v>
          </cell>
          <cell r="BD142">
            <v>0</v>
          </cell>
        </row>
        <row r="143">
          <cell r="A143"/>
          <cell r="B143"/>
          <cell r="C143"/>
          <cell r="D143"/>
          <cell r="E143"/>
          <cell r="F143"/>
          <cell r="G143"/>
          <cell r="H143"/>
          <cell r="I143"/>
          <cell r="J143" t="str">
            <v>Avg</v>
          </cell>
          <cell r="K143" t="str">
            <v>Avg</v>
          </cell>
          <cell r="L143" t="str">
            <v>Avg</v>
          </cell>
          <cell r="M143"/>
          <cell r="N143">
            <v>6.24</v>
          </cell>
          <cell r="O143">
            <v>0.48</v>
          </cell>
          <cell r="P143">
            <v>0.52</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311</v>
          </cell>
          <cell r="AF143" t="str">
            <v>Occupied Room(s)</v>
          </cell>
          <cell r="AG143">
            <v>6.24</v>
          </cell>
          <cell r="AH143">
            <v>0.48</v>
          </cell>
          <cell r="AI143">
            <v>0.52</v>
          </cell>
          <cell r="AJ143">
            <v>0.67</v>
          </cell>
          <cell r="AK143">
            <v>0.33</v>
          </cell>
          <cell r="AL143">
            <v>0.43</v>
          </cell>
          <cell r="AM143">
            <v>0.56999999999999995</v>
          </cell>
          <cell r="AN143">
            <v>1</v>
          </cell>
          <cell r="AO143">
            <v>1</v>
          </cell>
          <cell r="AP143">
            <v>1</v>
          </cell>
          <cell r="AQ143" t="str">
            <v>Adjacent Street Traffic</v>
          </cell>
          <cell r="AR143" t="str">
            <v>Adjacent Street Traffic</v>
          </cell>
          <cell r="AS143">
            <v>3</v>
          </cell>
          <cell r="AT143">
            <v>4</v>
          </cell>
          <cell r="AU143">
            <v>5</v>
          </cell>
          <cell r="AV143" t="str">
            <v>*</v>
          </cell>
          <cell r="AW143" t="str">
            <v>*</v>
          </cell>
          <cell r="AX143" t="str">
            <v>*</v>
          </cell>
          <cell r="AY143"/>
          <cell r="AZ143"/>
          <cell r="BA143"/>
          <cell r="BB143"/>
          <cell r="BC143"/>
          <cell r="BD143"/>
        </row>
        <row r="144">
          <cell r="A144"/>
          <cell r="B144"/>
          <cell r="C144"/>
          <cell r="D144"/>
          <cell r="E144"/>
          <cell r="F144"/>
          <cell r="G144"/>
          <cell r="H144"/>
          <cell r="I144"/>
          <cell r="J144" t="str">
            <v>Avg</v>
          </cell>
          <cell r="K144" t="str">
            <v>Avg</v>
          </cell>
          <cell r="L144" t="str">
            <v>Avg</v>
          </cell>
          <cell r="M144"/>
          <cell r="N144" t="str">
            <v>*</v>
          </cell>
          <cell r="O144">
            <v>4.76</v>
          </cell>
          <cell r="P144">
            <v>4.4400000000000004</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311</v>
          </cell>
          <cell r="AF144" t="str">
            <v>Employee(s)</v>
          </cell>
          <cell r="AG144" t="str">
            <v>*</v>
          </cell>
          <cell r="AH144">
            <v>4.76</v>
          </cell>
          <cell r="AI144">
            <v>4.4400000000000004</v>
          </cell>
          <cell r="AJ144">
            <v>0.67</v>
          </cell>
          <cell r="AK144">
            <v>0.33</v>
          </cell>
          <cell r="AL144">
            <v>0.37</v>
          </cell>
          <cell r="AM144">
            <v>0.63</v>
          </cell>
          <cell r="AN144">
            <v>1</v>
          </cell>
          <cell r="AO144">
            <v>1</v>
          </cell>
          <cell r="AP144">
            <v>1</v>
          </cell>
          <cell r="AQ144" t="str">
            <v>Adjacent Street Traffic</v>
          </cell>
          <cell r="AR144" t="str">
            <v>Adjacent Street Traffic</v>
          </cell>
          <cell r="AS144" t="str">
            <v>*</v>
          </cell>
          <cell r="AT144">
            <v>1</v>
          </cell>
          <cell r="AU144">
            <v>1</v>
          </cell>
          <cell r="AV144"/>
          <cell r="AW144"/>
          <cell r="AX144"/>
          <cell r="AY144"/>
          <cell r="AZ144"/>
          <cell r="BA144"/>
          <cell r="BB144"/>
          <cell r="BC144"/>
          <cell r="BD144"/>
        </row>
        <row r="145">
          <cell r="A145" t="str">
            <v>311a</v>
          </cell>
          <cell r="B145" t="str">
            <v>All Suites Hotel</v>
          </cell>
          <cell r="C145" t="str">
            <v>Room(s)</v>
          </cell>
          <cell r="D145" t="str">
            <v>Dense Multi-Use Urban</v>
          </cell>
          <cell r="E145"/>
          <cell r="F145"/>
          <cell r="G145"/>
          <cell r="H145"/>
          <cell r="I145"/>
          <cell r="J145" t="str">
            <v>Avg</v>
          </cell>
          <cell r="K145" t="str">
            <v>Avg</v>
          </cell>
          <cell r="L145" t="str">
            <v>Avg</v>
          </cell>
          <cell r="M145" t="str">
            <v>Yes</v>
          </cell>
          <cell r="N145">
            <v>2.2400000000000002</v>
          </cell>
          <cell r="O145">
            <v>0.28999999999999998</v>
          </cell>
          <cell r="P145">
            <v>0.17</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cell r="AF145" t="str">
            <v>Room(s)</v>
          </cell>
          <cell r="AG145">
            <v>2.2400000000000002</v>
          </cell>
          <cell r="AH145">
            <v>0.28999999999999998</v>
          </cell>
          <cell r="AI145">
            <v>0.17</v>
          </cell>
          <cell r="AJ145">
            <v>0.28999999999999998</v>
          </cell>
          <cell r="AK145">
            <v>0.71</v>
          </cell>
          <cell r="AL145">
            <v>0.71</v>
          </cell>
          <cell r="AM145">
            <v>0.28999999999999998</v>
          </cell>
          <cell r="AN145">
            <v>1</v>
          </cell>
          <cell r="AO145">
            <v>1</v>
          </cell>
          <cell r="AP145">
            <v>1</v>
          </cell>
          <cell r="AQ145" t="str">
            <v>Adjacent Street Traffic</v>
          </cell>
          <cell r="AR145" t="str">
            <v>Adjacent Street Traffic</v>
          </cell>
          <cell r="AS145">
            <v>1</v>
          </cell>
          <cell r="AT145">
            <v>1</v>
          </cell>
          <cell r="AU145">
            <v>1</v>
          </cell>
          <cell r="AV145" t="str">
            <v>*</v>
          </cell>
          <cell r="AW145" t="str">
            <v>*</v>
          </cell>
          <cell r="AX145" t="str">
            <v>*</v>
          </cell>
          <cell r="AY145">
            <v>0</v>
          </cell>
          <cell r="AZ145">
            <v>0</v>
          </cell>
          <cell r="BA145">
            <v>0</v>
          </cell>
          <cell r="BB145">
            <v>0</v>
          </cell>
          <cell r="BC145">
            <v>0</v>
          </cell>
          <cell r="BD145">
            <v>0</v>
          </cell>
        </row>
        <row r="146">
          <cell r="A146"/>
          <cell r="B146"/>
          <cell r="C146"/>
          <cell r="D146"/>
          <cell r="E146"/>
          <cell r="F146"/>
          <cell r="G146"/>
          <cell r="H146"/>
          <cell r="I146"/>
          <cell r="J146" t="str">
            <v>Avg</v>
          </cell>
          <cell r="K146" t="str">
            <v>Avg</v>
          </cell>
          <cell r="L146" t="str">
            <v>Avg</v>
          </cell>
          <cell r="M146"/>
          <cell r="N146">
            <v>2.2400000000000002</v>
          </cell>
          <cell r="O146">
            <v>0.28999999999999998</v>
          </cell>
          <cell r="P146">
            <v>0.17</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t="str">
            <v>311a</v>
          </cell>
          <cell r="AF146" t="str">
            <v>Room(s)</v>
          </cell>
          <cell r="AG146">
            <v>2.2400000000000002</v>
          </cell>
          <cell r="AH146">
            <v>0.28999999999999998</v>
          </cell>
          <cell r="AI146">
            <v>0.17</v>
          </cell>
          <cell r="AJ146">
            <v>0.28999999999999998</v>
          </cell>
          <cell r="AK146">
            <v>0.71</v>
          </cell>
          <cell r="AL146">
            <v>0.71</v>
          </cell>
          <cell r="AM146">
            <v>0.28999999999999998</v>
          </cell>
          <cell r="AN146">
            <v>1</v>
          </cell>
          <cell r="AO146">
            <v>1</v>
          </cell>
          <cell r="AP146">
            <v>1</v>
          </cell>
          <cell r="AQ146" t="str">
            <v>Adjacent Street Traffic</v>
          </cell>
          <cell r="AR146" t="str">
            <v>Adjacent Street Traffic</v>
          </cell>
          <cell r="AS146">
            <v>1</v>
          </cell>
          <cell r="AT146">
            <v>1</v>
          </cell>
          <cell r="AU146">
            <v>1</v>
          </cell>
          <cell r="AV146" t="str">
            <v>*</v>
          </cell>
          <cell r="AW146" t="str">
            <v>*</v>
          </cell>
          <cell r="AX146" t="str">
            <v>*</v>
          </cell>
          <cell r="AY146"/>
          <cell r="AZ146"/>
          <cell r="BA146"/>
          <cell r="BB146"/>
          <cell r="BC146"/>
          <cell r="BD146"/>
        </row>
        <row r="147">
          <cell r="A147"/>
          <cell r="B147"/>
          <cell r="C147"/>
          <cell r="D147"/>
          <cell r="E147"/>
          <cell r="F147"/>
          <cell r="G147"/>
          <cell r="H147"/>
          <cell r="I147"/>
          <cell r="J147" t="str">
            <v>Avg</v>
          </cell>
          <cell r="K147" t="str">
            <v>Avg</v>
          </cell>
          <cell r="L147" t="str">
            <v>Avg</v>
          </cell>
          <cell r="M147"/>
          <cell r="N147">
            <v>2.69</v>
          </cell>
          <cell r="O147">
            <v>0.34</v>
          </cell>
          <cell r="P147">
            <v>0.2</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t="str">
            <v>311a</v>
          </cell>
          <cell r="AF147" t="str">
            <v>Occupied Room(s)</v>
          </cell>
          <cell r="AG147">
            <v>2.69</v>
          </cell>
          <cell r="AH147">
            <v>0.34</v>
          </cell>
          <cell r="AI147">
            <v>0.2</v>
          </cell>
          <cell r="AJ147">
            <v>0.28999999999999998</v>
          </cell>
          <cell r="AK147">
            <v>0.71</v>
          </cell>
          <cell r="AL147">
            <v>0.71</v>
          </cell>
          <cell r="AM147">
            <v>0.28999999999999998</v>
          </cell>
          <cell r="AN147">
            <v>1</v>
          </cell>
          <cell r="AO147">
            <v>1</v>
          </cell>
          <cell r="AP147">
            <v>1</v>
          </cell>
          <cell r="AQ147" t="str">
            <v>Adjacent Street Traffic</v>
          </cell>
          <cell r="AR147" t="str">
            <v>Adjacent Street Traffic</v>
          </cell>
          <cell r="AS147">
            <v>1</v>
          </cell>
          <cell r="AT147">
            <v>1</v>
          </cell>
          <cell r="AU147">
            <v>1</v>
          </cell>
          <cell r="AV147" t="str">
            <v>*</v>
          </cell>
          <cell r="AW147" t="str">
            <v>*</v>
          </cell>
          <cell r="AX147" t="str">
            <v>*</v>
          </cell>
          <cell r="AY147"/>
          <cell r="AZ147"/>
          <cell r="BA147"/>
          <cell r="BB147"/>
          <cell r="BC147"/>
          <cell r="BD147"/>
        </row>
        <row r="148">
          <cell r="A148">
            <v>312</v>
          </cell>
          <cell r="B148" t="str">
            <v>Business Hotel</v>
          </cell>
          <cell r="C148" t="str">
            <v>Room(s)</v>
          </cell>
          <cell r="D148" t="str">
            <v>General Urban/Suburban</v>
          </cell>
          <cell r="E148"/>
          <cell r="F148"/>
          <cell r="G148"/>
          <cell r="H148"/>
          <cell r="I148"/>
          <cell r="J148" t="str">
            <v>Avg</v>
          </cell>
          <cell r="K148" t="str">
            <v>Avg</v>
          </cell>
          <cell r="L148" t="str">
            <v>Avg</v>
          </cell>
          <cell r="M148" t="str">
            <v/>
          </cell>
          <cell r="N148">
            <v>4.0199999999999996</v>
          </cell>
          <cell r="O148">
            <v>0.36</v>
          </cell>
          <cell r="P148">
            <v>0.31</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cell r="AF148" t="str">
            <v>Room(s)</v>
          </cell>
          <cell r="AG148">
            <v>4.0199999999999996</v>
          </cell>
          <cell r="AH148">
            <v>0.36</v>
          </cell>
          <cell r="AI148">
            <v>0.31</v>
          </cell>
          <cell r="AJ148">
            <v>0.39</v>
          </cell>
          <cell r="AK148">
            <v>0.61</v>
          </cell>
          <cell r="AL148">
            <v>0.55000000000000004</v>
          </cell>
          <cell r="AM148">
            <v>0.45</v>
          </cell>
          <cell r="AN148">
            <v>1</v>
          </cell>
          <cell r="AO148">
            <v>1</v>
          </cell>
          <cell r="AP148">
            <v>1</v>
          </cell>
          <cell r="AQ148" t="str">
            <v>Adjacent Street Traffic</v>
          </cell>
          <cell r="AR148" t="str">
            <v>Adjacent Street Traffic</v>
          </cell>
          <cell r="AS148">
            <v>10</v>
          </cell>
          <cell r="AT148">
            <v>17</v>
          </cell>
          <cell r="AU148">
            <v>24</v>
          </cell>
          <cell r="AV148">
            <v>0.89</v>
          </cell>
          <cell r="AW148">
            <v>0.68</v>
          </cell>
          <cell r="AX148">
            <v>0.56999999999999995</v>
          </cell>
          <cell r="AY148" t="str">
            <v>T = 2.90(X) + 151.69</v>
          </cell>
          <cell r="AZ148" t="str">
            <v>T = 0.30(X) + 6.94</v>
          </cell>
          <cell r="BA148" t="str">
            <v>T = 0.21(X) + 12.03</v>
          </cell>
          <cell r="BB148">
            <v>0</v>
          </cell>
          <cell r="BC148">
            <v>0</v>
          </cell>
          <cell r="BD148">
            <v>0</v>
          </cell>
        </row>
        <row r="149">
          <cell r="A149"/>
          <cell r="B149"/>
          <cell r="C149"/>
          <cell r="D149"/>
          <cell r="E149"/>
          <cell r="F149"/>
          <cell r="G149"/>
          <cell r="H149"/>
          <cell r="I149"/>
          <cell r="J149" t="str">
            <v>Avg</v>
          </cell>
          <cell r="K149" t="str">
            <v>Avg</v>
          </cell>
          <cell r="L149" t="str">
            <v>Avg</v>
          </cell>
          <cell r="M149"/>
          <cell r="N149">
            <v>4.0199999999999996</v>
          </cell>
          <cell r="O149">
            <v>0.36</v>
          </cell>
          <cell r="P149">
            <v>0.31</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312</v>
          </cell>
          <cell r="AF149" t="str">
            <v>Room(s)</v>
          </cell>
          <cell r="AG149">
            <v>4.0199999999999996</v>
          </cell>
          <cell r="AH149">
            <v>0.36</v>
          </cell>
          <cell r="AI149">
            <v>0.31</v>
          </cell>
          <cell r="AJ149">
            <v>0.39</v>
          </cell>
          <cell r="AK149">
            <v>0.61</v>
          </cell>
          <cell r="AL149">
            <v>0.55000000000000004</v>
          </cell>
          <cell r="AM149">
            <v>0.45</v>
          </cell>
          <cell r="AN149">
            <v>1</v>
          </cell>
          <cell r="AO149">
            <v>1</v>
          </cell>
          <cell r="AP149">
            <v>1</v>
          </cell>
          <cell r="AQ149" t="str">
            <v>Adjacent Street Traffic</v>
          </cell>
          <cell r="AR149" t="str">
            <v>Adjacent Street Traffic</v>
          </cell>
          <cell r="AS149">
            <v>10</v>
          </cell>
          <cell r="AT149">
            <v>17</v>
          </cell>
          <cell r="AU149">
            <v>24</v>
          </cell>
          <cell r="AV149">
            <v>0.89</v>
          </cell>
          <cell r="AW149">
            <v>0.68</v>
          </cell>
          <cell r="AX149">
            <v>0.56999999999999995</v>
          </cell>
          <cell r="AY149" t="str">
            <v>T = 2.90(X) + 151.69</v>
          </cell>
          <cell r="AZ149" t="str">
            <v>T = 0.30(X) + 6.94</v>
          </cell>
          <cell r="BA149" t="str">
            <v>T = 0.21(X) + 12.03</v>
          </cell>
          <cell r="BB149">
            <v>0</v>
          </cell>
          <cell r="BC149">
            <v>0</v>
          </cell>
          <cell r="BD149">
            <v>0</v>
          </cell>
        </row>
        <row r="150">
          <cell r="A150"/>
          <cell r="B150"/>
          <cell r="C150"/>
          <cell r="D150"/>
          <cell r="E150"/>
          <cell r="F150"/>
          <cell r="G150"/>
          <cell r="H150"/>
          <cell r="I150"/>
          <cell r="J150" t="str">
            <v>Avg</v>
          </cell>
          <cell r="K150" t="str">
            <v>Avg</v>
          </cell>
          <cell r="L150" t="str">
            <v>Avg</v>
          </cell>
          <cell r="M150"/>
          <cell r="N150">
            <v>5.08</v>
          </cell>
          <cell r="O150">
            <v>0.51</v>
          </cell>
          <cell r="P150">
            <v>0.41</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312</v>
          </cell>
          <cell r="AF150" t="str">
            <v>Occupied Room(s)</v>
          </cell>
          <cell r="AG150">
            <v>5.08</v>
          </cell>
          <cell r="AH150">
            <v>0.51</v>
          </cell>
          <cell r="AI150">
            <v>0.41</v>
          </cell>
          <cell r="AJ150">
            <v>0.52</v>
          </cell>
          <cell r="AK150">
            <v>0.48</v>
          </cell>
          <cell r="AL150">
            <v>0.56000000000000005</v>
          </cell>
          <cell r="AM150">
            <v>0.44</v>
          </cell>
          <cell r="AN150">
            <v>1</v>
          </cell>
          <cell r="AO150">
            <v>1</v>
          </cell>
          <cell r="AP150">
            <v>1</v>
          </cell>
          <cell r="AQ150" t="str">
            <v>Adjacent Street Traffic</v>
          </cell>
          <cell r="AR150" t="str">
            <v>Adjacent Street Traffic</v>
          </cell>
          <cell r="AS150">
            <v>3</v>
          </cell>
          <cell r="AT150">
            <v>7</v>
          </cell>
          <cell r="AU150">
            <v>14</v>
          </cell>
          <cell r="AV150" t="str">
            <v>*</v>
          </cell>
          <cell r="AW150">
            <v>0.7</v>
          </cell>
          <cell r="AX150" t="str">
            <v>*</v>
          </cell>
          <cell r="AY150"/>
          <cell r="AZ150" t="str">
            <v>T = 0.28(X) + 27.89</v>
          </cell>
          <cell r="BA150"/>
          <cell r="BB150"/>
          <cell r="BC150">
            <v>0</v>
          </cell>
          <cell r="BD150"/>
        </row>
        <row r="151">
          <cell r="A151"/>
          <cell r="B151"/>
          <cell r="C151"/>
          <cell r="D151"/>
          <cell r="E151"/>
          <cell r="F151"/>
          <cell r="G151"/>
          <cell r="H151"/>
          <cell r="I151"/>
          <cell r="J151" t="str">
            <v>Avg</v>
          </cell>
          <cell r="K151" t="str">
            <v>Avg</v>
          </cell>
          <cell r="L151" t="str">
            <v>Avg</v>
          </cell>
          <cell r="M151"/>
          <cell r="N151">
            <v>32.31</v>
          </cell>
          <cell r="O151">
            <v>2.93</v>
          </cell>
          <cell r="P151">
            <v>2.68</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312</v>
          </cell>
          <cell r="AF151" t="str">
            <v>Employee(s)</v>
          </cell>
          <cell r="AG151">
            <v>32.31</v>
          </cell>
          <cell r="AH151">
            <v>2.93</v>
          </cell>
          <cell r="AI151">
            <v>2.68</v>
          </cell>
          <cell r="AJ151">
            <v>0.45</v>
          </cell>
          <cell r="AK151">
            <v>0.55000000000000004</v>
          </cell>
          <cell r="AL151">
            <v>0.59</v>
          </cell>
          <cell r="AM151">
            <v>0.41</v>
          </cell>
          <cell r="AN151">
            <v>1</v>
          </cell>
          <cell r="AO151">
            <v>1</v>
          </cell>
          <cell r="AP151">
            <v>1</v>
          </cell>
          <cell r="AQ151" t="str">
            <v>Adjacent Street Traffic</v>
          </cell>
          <cell r="AR151" t="str">
            <v>Adjacent Street Traffic</v>
          </cell>
          <cell r="AS151">
            <v>3</v>
          </cell>
          <cell r="AT151">
            <v>8</v>
          </cell>
          <cell r="AU151">
            <v>8</v>
          </cell>
          <cell r="AV151" t="str">
            <v>*</v>
          </cell>
          <cell r="AW151" t="str">
            <v>*</v>
          </cell>
          <cell r="AX151" t="str">
            <v>*</v>
          </cell>
          <cell r="AY151"/>
          <cell r="AZ151"/>
          <cell r="BA151"/>
          <cell r="BB151"/>
          <cell r="BC151"/>
          <cell r="BD151"/>
        </row>
        <row r="152">
          <cell r="A152" t="str">
            <v>312a</v>
          </cell>
          <cell r="B152" t="str">
            <v>Business Hotel</v>
          </cell>
          <cell r="C152" t="str">
            <v>Room(s)</v>
          </cell>
          <cell r="D152" t="str">
            <v>Dense Multi-Use Urban</v>
          </cell>
          <cell r="E152"/>
          <cell r="F152"/>
          <cell r="G152"/>
          <cell r="H152"/>
          <cell r="I152"/>
          <cell r="J152" t="str">
            <v>Avg</v>
          </cell>
          <cell r="K152" t="str">
            <v>Avg</v>
          </cell>
          <cell r="L152" t="str">
            <v>Avg</v>
          </cell>
          <cell r="M152" t="str">
            <v>Yes</v>
          </cell>
          <cell r="N152" t="str">
            <v>*</v>
          </cell>
          <cell r="O152">
            <v>0.32</v>
          </cell>
          <cell r="P152" t="str">
            <v>*</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t="str">
            <v>312a</v>
          </cell>
          <cell r="AF152" t="str">
            <v>Room(s)</v>
          </cell>
          <cell r="AG152" t="str">
            <v>*</v>
          </cell>
          <cell r="AH152">
            <v>0.32</v>
          </cell>
          <cell r="AI152" t="str">
            <v>*</v>
          </cell>
          <cell r="AJ152" t="str">
            <v>*</v>
          </cell>
          <cell r="AK152" t="str">
            <v>*</v>
          </cell>
          <cell r="AL152" t="str">
            <v>*</v>
          </cell>
          <cell r="AM152" t="str">
            <v>*</v>
          </cell>
          <cell r="AN152">
            <v>1</v>
          </cell>
          <cell r="AO152">
            <v>1</v>
          </cell>
          <cell r="AP152">
            <v>1</v>
          </cell>
          <cell r="AQ152" t="str">
            <v>Adjacent Street Traffic</v>
          </cell>
          <cell r="AR152" t="str">
            <v>Generator</v>
          </cell>
          <cell r="AS152" t="str">
            <v>*</v>
          </cell>
          <cell r="AT152">
            <v>1</v>
          </cell>
          <cell r="AU152" t="str">
            <v>*</v>
          </cell>
          <cell r="AV152"/>
          <cell r="AW152"/>
          <cell r="AX152"/>
          <cell r="AY152"/>
          <cell r="AZ152"/>
          <cell r="BA152"/>
          <cell r="BB152"/>
          <cell r="BC152"/>
          <cell r="BD152"/>
        </row>
        <row r="153">
          <cell r="A153" t="str">
            <v>312b</v>
          </cell>
          <cell r="B153" t="str">
            <v>Business Hotel</v>
          </cell>
          <cell r="C153" t="str">
            <v>Room(s)</v>
          </cell>
          <cell r="D153" t="str">
            <v>Center City Core</v>
          </cell>
          <cell r="E153"/>
          <cell r="F153"/>
          <cell r="G153"/>
          <cell r="H153"/>
          <cell r="I153"/>
          <cell r="J153" t="str">
            <v>Avg</v>
          </cell>
          <cell r="K153" t="str">
            <v>Avg</v>
          </cell>
          <cell r="L153" t="str">
            <v>Avg</v>
          </cell>
          <cell r="M153" t="str">
            <v>Yes</v>
          </cell>
          <cell r="N153">
            <v>2.72</v>
          </cell>
          <cell r="O153">
            <v>0.17</v>
          </cell>
          <cell r="P153">
            <v>0.19</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t="str">
            <v>312b</v>
          </cell>
          <cell r="AF153" t="str">
            <v>Room(s)</v>
          </cell>
          <cell r="AG153">
            <v>2.72</v>
          </cell>
          <cell r="AH153">
            <v>0.17</v>
          </cell>
          <cell r="AI153">
            <v>0.19</v>
          </cell>
          <cell r="AJ153">
            <v>0.5</v>
          </cell>
          <cell r="AK153">
            <v>0.5</v>
          </cell>
          <cell r="AL153">
            <v>0.67</v>
          </cell>
          <cell r="AM153">
            <v>0.33</v>
          </cell>
          <cell r="AN153">
            <v>1</v>
          </cell>
          <cell r="AO153">
            <v>1</v>
          </cell>
          <cell r="AP153">
            <v>1</v>
          </cell>
          <cell r="AQ153" t="str">
            <v>Adjacent Street Traffic</v>
          </cell>
          <cell r="AR153" t="str">
            <v>Adjacent Street Traffic</v>
          </cell>
          <cell r="AS153">
            <v>1</v>
          </cell>
          <cell r="AT153">
            <v>1</v>
          </cell>
          <cell r="AU153">
            <v>1</v>
          </cell>
          <cell r="AV153" t="str">
            <v>*</v>
          </cell>
          <cell r="AW153" t="str">
            <v>*</v>
          </cell>
          <cell r="AX153" t="str">
            <v>*</v>
          </cell>
          <cell r="AY153"/>
          <cell r="AZ153"/>
          <cell r="BA153"/>
          <cell r="BB153"/>
          <cell r="BC153"/>
          <cell r="BD153"/>
        </row>
        <row r="154">
          <cell r="A154">
            <v>320</v>
          </cell>
          <cell r="B154" t="str">
            <v>Motel</v>
          </cell>
          <cell r="C154" t="str">
            <v>Room(s)</v>
          </cell>
          <cell r="D154" t="str">
            <v>General Urban/Suburban</v>
          </cell>
          <cell r="E154"/>
          <cell r="F154"/>
          <cell r="G154"/>
          <cell r="H154"/>
          <cell r="I154"/>
          <cell r="J154" t="str">
            <v>Avg</v>
          </cell>
          <cell r="K154" t="str">
            <v>Avg</v>
          </cell>
          <cell r="L154" t="str">
            <v>Avg</v>
          </cell>
          <cell r="M154" t="str">
            <v/>
          </cell>
          <cell r="N154">
            <v>3.35</v>
          </cell>
          <cell r="O154">
            <v>0.35</v>
          </cell>
          <cell r="P154">
            <v>0.36</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cell r="AF154" t="str">
            <v>Room(s)</v>
          </cell>
          <cell r="AG154">
            <v>3.35</v>
          </cell>
          <cell r="AH154">
            <v>0.35</v>
          </cell>
          <cell r="AI154">
            <v>0.36</v>
          </cell>
          <cell r="AJ154">
            <v>0.37</v>
          </cell>
          <cell r="AK154">
            <v>0.63</v>
          </cell>
          <cell r="AL154">
            <v>0.54</v>
          </cell>
          <cell r="AM154">
            <v>0.46</v>
          </cell>
          <cell r="AN154">
            <v>1</v>
          </cell>
          <cell r="AO154">
            <v>1</v>
          </cell>
          <cell r="AP154">
            <v>1</v>
          </cell>
          <cell r="AQ154" t="str">
            <v>Adjacent Street Traffic</v>
          </cell>
          <cell r="AR154" t="str">
            <v>Adjacent Street Traffic</v>
          </cell>
          <cell r="AS154">
            <v>6</v>
          </cell>
          <cell r="AT154">
            <v>15</v>
          </cell>
          <cell r="AU154">
            <v>20</v>
          </cell>
          <cell r="AV154">
            <v>0.96</v>
          </cell>
          <cell r="AW154">
            <v>0.69</v>
          </cell>
          <cell r="AX154">
            <v>0.56000000000000005</v>
          </cell>
          <cell r="AY154" t="str">
            <v>T = 3.62(X) - 29.43</v>
          </cell>
          <cell r="AZ154" t="str">
            <v>T = 0.28(X) + 7.85</v>
          </cell>
          <cell r="BA154" t="str">
            <v>T = 0.24(X) + 11.16</v>
          </cell>
          <cell r="BB154">
            <v>0</v>
          </cell>
          <cell r="BC154">
            <v>0</v>
          </cell>
          <cell r="BD154">
            <v>0</v>
          </cell>
        </row>
        <row r="155">
          <cell r="A155"/>
          <cell r="B155"/>
          <cell r="C155"/>
          <cell r="D155"/>
          <cell r="E155"/>
          <cell r="F155"/>
          <cell r="G155"/>
          <cell r="H155"/>
          <cell r="I155"/>
          <cell r="J155" t="str">
            <v>Avg</v>
          </cell>
          <cell r="K155" t="str">
            <v>Avg</v>
          </cell>
          <cell r="L155" t="str">
            <v>Avg</v>
          </cell>
          <cell r="M155"/>
          <cell r="N155">
            <v>3.35</v>
          </cell>
          <cell r="O155">
            <v>0.35</v>
          </cell>
          <cell r="P155">
            <v>0.36</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320</v>
          </cell>
          <cell r="AF155" t="str">
            <v>Room(s)</v>
          </cell>
          <cell r="AG155">
            <v>3.35</v>
          </cell>
          <cell r="AH155">
            <v>0.35</v>
          </cell>
          <cell r="AI155">
            <v>0.36</v>
          </cell>
          <cell r="AJ155">
            <v>0.37</v>
          </cell>
          <cell r="AK155">
            <v>0.63</v>
          </cell>
          <cell r="AL155">
            <v>0.54</v>
          </cell>
          <cell r="AM155">
            <v>0.46</v>
          </cell>
          <cell r="AN155">
            <v>1</v>
          </cell>
          <cell r="AO155">
            <v>1</v>
          </cell>
          <cell r="AP155">
            <v>1</v>
          </cell>
          <cell r="AQ155" t="str">
            <v>Adjacent Street Traffic</v>
          </cell>
          <cell r="AR155" t="str">
            <v>Adjacent Street Traffic</v>
          </cell>
          <cell r="AS155">
            <v>6</v>
          </cell>
          <cell r="AT155">
            <v>15</v>
          </cell>
          <cell r="AU155">
            <v>20</v>
          </cell>
          <cell r="AV155">
            <v>0.96</v>
          </cell>
          <cell r="AW155">
            <v>0.69</v>
          </cell>
          <cell r="AX155">
            <v>0.56000000000000005</v>
          </cell>
          <cell r="AY155" t="str">
            <v>T = 3.62(X) - 29.43</v>
          </cell>
          <cell r="AZ155" t="str">
            <v>T = 0.28(X) + 7.85</v>
          </cell>
          <cell r="BA155" t="str">
            <v>T = 0.24(X) + 11.16</v>
          </cell>
          <cell r="BB155">
            <v>0</v>
          </cell>
          <cell r="BC155">
            <v>0</v>
          </cell>
          <cell r="BD155">
            <v>0</v>
          </cell>
        </row>
        <row r="156">
          <cell r="A156"/>
          <cell r="B156"/>
          <cell r="C156"/>
          <cell r="D156"/>
          <cell r="E156"/>
          <cell r="F156"/>
          <cell r="G156"/>
          <cell r="H156"/>
          <cell r="I156"/>
          <cell r="J156" t="str">
            <v>Avg</v>
          </cell>
          <cell r="K156" t="str">
            <v>Avg</v>
          </cell>
          <cell r="L156" t="str">
            <v>Avg</v>
          </cell>
          <cell r="M156"/>
          <cell r="N156">
            <v>4.37</v>
          </cell>
          <cell r="O156">
            <v>0.49</v>
          </cell>
          <cell r="P156">
            <v>0.47</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320</v>
          </cell>
          <cell r="AF156" t="str">
            <v>Occupied Room(s)</v>
          </cell>
          <cell r="AG156">
            <v>4.37</v>
          </cell>
          <cell r="AH156">
            <v>0.49</v>
          </cell>
          <cell r="AI156">
            <v>0.47</v>
          </cell>
          <cell r="AJ156">
            <v>0.36</v>
          </cell>
          <cell r="AK156">
            <v>0.64</v>
          </cell>
          <cell r="AL156">
            <v>0.53</v>
          </cell>
          <cell r="AM156">
            <v>0.47</v>
          </cell>
          <cell r="AN156">
            <v>1</v>
          </cell>
          <cell r="AO156">
            <v>1</v>
          </cell>
          <cell r="AP156">
            <v>1</v>
          </cell>
          <cell r="AQ156" t="str">
            <v>Adjacent Street Traffic</v>
          </cell>
          <cell r="AR156" t="str">
            <v>Adjacent Street Traffic</v>
          </cell>
          <cell r="AS156">
            <v>2</v>
          </cell>
          <cell r="AT156">
            <v>10</v>
          </cell>
          <cell r="AU156">
            <v>13</v>
          </cell>
          <cell r="AV156" t="str">
            <v>*</v>
          </cell>
          <cell r="AW156">
            <v>0.7</v>
          </cell>
          <cell r="AX156" t="str">
            <v>*</v>
          </cell>
          <cell r="AY156"/>
          <cell r="AZ156" t="str">
            <v>T = 0.29(X) + 21.74</v>
          </cell>
          <cell r="BA156"/>
          <cell r="BB156"/>
          <cell r="BC156">
            <v>0</v>
          </cell>
          <cell r="BD156"/>
        </row>
        <row r="157">
          <cell r="A157"/>
          <cell r="B157"/>
          <cell r="C157"/>
          <cell r="D157"/>
          <cell r="E157"/>
          <cell r="F157"/>
          <cell r="G157"/>
          <cell r="H157"/>
          <cell r="I157"/>
          <cell r="J157" t="str">
            <v>Avg</v>
          </cell>
          <cell r="K157" t="str">
            <v>Avg</v>
          </cell>
          <cell r="L157" t="str">
            <v>Avg</v>
          </cell>
          <cell r="M157"/>
          <cell r="N157">
            <v>25.17</v>
          </cell>
          <cell r="O157">
            <v>2.52</v>
          </cell>
          <cell r="P157">
            <v>2.38</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320</v>
          </cell>
          <cell r="AF157" t="str">
            <v>Employee(s)</v>
          </cell>
          <cell r="AG157">
            <v>25.17</v>
          </cell>
          <cell r="AH157">
            <v>2.52</v>
          </cell>
          <cell r="AI157">
            <v>2.38</v>
          </cell>
          <cell r="AJ157">
            <v>0.54</v>
          </cell>
          <cell r="AK157">
            <v>0.46</v>
          </cell>
          <cell r="AL157">
            <v>0.56000000000000005</v>
          </cell>
          <cell r="AM157">
            <v>0.44</v>
          </cell>
          <cell r="AN157">
            <v>1</v>
          </cell>
          <cell r="AO157">
            <v>1</v>
          </cell>
          <cell r="AP157">
            <v>1</v>
          </cell>
          <cell r="AQ157" t="str">
            <v>Adjacent Street Traffic</v>
          </cell>
          <cell r="AR157" t="str">
            <v>Adjacent Street Traffic</v>
          </cell>
          <cell r="AS157">
            <v>4</v>
          </cell>
          <cell r="AT157">
            <v>6</v>
          </cell>
          <cell r="AU157">
            <v>6</v>
          </cell>
          <cell r="AV157" t="str">
            <v>*</v>
          </cell>
          <cell r="AW157">
            <v>0.82</v>
          </cell>
          <cell r="AX157" t="str">
            <v>*</v>
          </cell>
          <cell r="AY157"/>
          <cell r="AZ157" t="str">
            <v>T = 2.85(X) - 3.13</v>
          </cell>
          <cell r="BA157"/>
          <cell r="BB157"/>
          <cell r="BC157">
            <v>0</v>
          </cell>
          <cell r="BD157"/>
        </row>
        <row r="158">
          <cell r="A158">
            <v>330</v>
          </cell>
          <cell r="B158" t="str">
            <v>Resort Hotel</v>
          </cell>
          <cell r="C158" t="str">
            <v>Room(s)</v>
          </cell>
          <cell r="D158" t="str">
            <v>General Urban/Suburban</v>
          </cell>
          <cell r="E158"/>
          <cell r="F158"/>
          <cell r="G158"/>
          <cell r="H158"/>
          <cell r="I158"/>
          <cell r="J158" t="str">
            <v>Eq</v>
          </cell>
          <cell r="K158" t="str">
            <v>Avg</v>
          </cell>
          <cell r="L158" t="str">
            <v>Avg</v>
          </cell>
          <cell r="M158" t="str">
            <v/>
          </cell>
          <cell r="N158" t="str">
            <v>N/A</v>
          </cell>
          <cell r="O158">
            <v>0.32</v>
          </cell>
          <cell r="P158">
            <v>0.41</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cell r="AF158" t="str">
            <v>Room(s)</v>
          </cell>
          <cell r="AG158" t="str">
            <v>*</v>
          </cell>
          <cell r="AH158">
            <v>0.32</v>
          </cell>
          <cell r="AI158">
            <v>0.41</v>
          </cell>
          <cell r="AJ158">
            <v>0.72</v>
          </cell>
          <cell r="AK158">
            <v>0.28000000000000003</v>
          </cell>
          <cell r="AL158">
            <v>0.43</v>
          </cell>
          <cell r="AM158">
            <v>0.56999999999999995</v>
          </cell>
          <cell r="AN158">
            <v>1</v>
          </cell>
          <cell r="AO158">
            <v>1</v>
          </cell>
          <cell r="AP158">
            <v>1</v>
          </cell>
          <cell r="AQ158" t="str">
            <v>Adjacent Street Traffic</v>
          </cell>
          <cell r="AR158" t="str">
            <v>Adjacent Street Traffic</v>
          </cell>
          <cell r="AS158" t="str">
            <v>*</v>
          </cell>
          <cell r="AT158">
            <v>6</v>
          </cell>
          <cell r="AU158">
            <v>9</v>
          </cell>
          <cell r="AV158" t="str">
            <v>*</v>
          </cell>
          <cell r="AW158">
            <v>0.72</v>
          </cell>
          <cell r="AX158">
            <v>0.93</v>
          </cell>
          <cell r="AY158">
            <v>0</v>
          </cell>
          <cell r="AZ158" t="str">
            <v>T = 0.38(X) - 28.58</v>
          </cell>
          <cell r="BA158" t="str">
            <v>T = 0.52(X) - 55.42</v>
          </cell>
          <cell r="BB158">
            <v>0</v>
          </cell>
          <cell r="BC158">
            <v>0</v>
          </cell>
          <cell r="BD158">
            <v>0</v>
          </cell>
        </row>
        <row r="159">
          <cell r="A159"/>
          <cell r="B159"/>
          <cell r="C159"/>
          <cell r="D159"/>
          <cell r="E159"/>
          <cell r="F159"/>
          <cell r="G159"/>
          <cell r="H159"/>
          <cell r="I159"/>
          <cell r="J159" t="str">
            <v>Eq</v>
          </cell>
          <cell r="K159" t="str">
            <v>Avg</v>
          </cell>
          <cell r="L159" t="str">
            <v>Avg</v>
          </cell>
          <cell r="M159"/>
          <cell r="N159" t="str">
            <v>N/A</v>
          </cell>
          <cell r="O159">
            <v>0.32</v>
          </cell>
          <cell r="P159">
            <v>0.41</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330</v>
          </cell>
          <cell r="AF159" t="str">
            <v>Room(s)</v>
          </cell>
          <cell r="AG159" t="str">
            <v>*</v>
          </cell>
          <cell r="AH159">
            <v>0.32</v>
          </cell>
          <cell r="AI159">
            <v>0.41</v>
          </cell>
          <cell r="AJ159">
            <v>0.72</v>
          </cell>
          <cell r="AK159">
            <v>0.28000000000000003</v>
          </cell>
          <cell r="AL159">
            <v>0.43</v>
          </cell>
          <cell r="AM159">
            <v>0.56999999999999995</v>
          </cell>
          <cell r="AN159">
            <v>1</v>
          </cell>
          <cell r="AO159">
            <v>1</v>
          </cell>
          <cell r="AP159">
            <v>1</v>
          </cell>
          <cell r="AQ159" t="str">
            <v>Adjacent Street Traffic</v>
          </cell>
          <cell r="AR159" t="str">
            <v>Adjacent Street Traffic</v>
          </cell>
          <cell r="AS159" t="str">
            <v>*</v>
          </cell>
          <cell r="AT159">
            <v>6</v>
          </cell>
          <cell r="AU159">
            <v>9</v>
          </cell>
          <cell r="AV159" t="str">
            <v>*</v>
          </cell>
          <cell r="AW159">
            <v>0.72</v>
          </cell>
          <cell r="AX159">
            <v>0.93</v>
          </cell>
          <cell r="AY159"/>
          <cell r="AZ159" t="str">
            <v>T = 0.38(X) - 28.58</v>
          </cell>
          <cell r="BA159" t="str">
            <v>T = 0.52(X) - 55.42</v>
          </cell>
          <cell r="BB159"/>
          <cell r="BC159">
            <v>0</v>
          </cell>
          <cell r="BD159">
            <v>0</v>
          </cell>
        </row>
        <row r="160">
          <cell r="A160"/>
          <cell r="B160"/>
          <cell r="C160"/>
          <cell r="D160"/>
          <cell r="E160"/>
          <cell r="F160"/>
          <cell r="G160"/>
          <cell r="H160"/>
          <cell r="I160"/>
          <cell r="J160" t="str">
            <v>Eq</v>
          </cell>
          <cell r="K160" t="str">
            <v>Avg</v>
          </cell>
          <cell r="L160" t="str">
            <v>Avg</v>
          </cell>
          <cell r="M160"/>
          <cell r="N160" t="str">
            <v>N/A</v>
          </cell>
          <cell r="O160">
            <v>0.37</v>
          </cell>
          <cell r="P160">
            <v>0.47</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330</v>
          </cell>
          <cell r="AF160" t="str">
            <v>Occupied Room(s)</v>
          </cell>
          <cell r="AG160" t="str">
            <v>*</v>
          </cell>
          <cell r="AH160">
            <v>0.37</v>
          </cell>
          <cell r="AI160">
            <v>0.47</v>
          </cell>
          <cell r="AJ160">
            <v>0.72</v>
          </cell>
          <cell r="AK160">
            <v>0.28000000000000003</v>
          </cell>
          <cell r="AL160">
            <v>0.43</v>
          </cell>
          <cell r="AM160">
            <v>0.56999999999999995</v>
          </cell>
          <cell r="AN160">
            <v>1</v>
          </cell>
          <cell r="AO160">
            <v>1</v>
          </cell>
          <cell r="AP160">
            <v>1</v>
          </cell>
          <cell r="AQ160" t="str">
            <v>Adjacent Street Traffic</v>
          </cell>
          <cell r="AR160" t="str">
            <v>Adjacent Street Traffic</v>
          </cell>
          <cell r="AS160" t="str">
            <v>*</v>
          </cell>
          <cell r="AT160">
            <v>6</v>
          </cell>
          <cell r="AU160">
            <v>9</v>
          </cell>
          <cell r="AV160" t="str">
            <v>*</v>
          </cell>
          <cell r="AW160">
            <v>0.78</v>
          </cell>
          <cell r="AX160">
            <v>0.91</v>
          </cell>
          <cell r="AY160"/>
          <cell r="AZ160" t="str">
            <v>T = 0.34(X) +13.89</v>
          </cell>
          <cell r="BA160" t="str">
            <v>T = 0.48(X) - 2.76</v>
          </cell>
          <cell r="BB160"/>
          <cell r="BC160">
            <v>0</v>
          </cell>
          <cell r="BD160">
            <v>0</v>
          </cell>
        </row>
        <row r="161">
          <cell r="A161"/>
          <cell r="B161"/>
          <cell r="C161"/>
          <cell r="D161"/>
          <cell r="E161"/>
          <cell r="F161"/>
          <cell r="G161"/>
          <cell r="H161"/>
          <cell r="I161"/>
          <cell r="J161" t="str">
            <v>Eq</v>
          </cell>
          <cell r="K161" t="str">
            <v>Avg</v>
          </cell>
          <cell r="L161" t="str">
            <v>Avg</v>
          </cell>
          <cell r="M161"/>
          <cell r="N161" t="str">
            <v>N/A</v>
          </cell>
          <cell r="O161">
            <v>0.13</v>
          </cell>
          <cell r="P161">
            <v>0.2</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330</v>
          </cell>
          <cell r="AF161" t="str">
            <v>Employee(s)</v>
          </cell>
          <cell r="AG161" t="str">
            <v>*</v>
          </cell>
          <cell r="AH161">
            <v>0.13</v>
          </cell>
          <cell r="AI161">
            <v>0.2</v>
          </cell>
          <cell r="AJ161">
            <v>0.69</v>
          </cell>
          <cell r="AK161">
            <v>0.31</v>
          </cell>
          <cell r="AL161">
            <v>0.4</v>
          </cell>
          <cell r="AM161">
            <v>0.6</v>
          </cell>
          <cell r="AN161">
            <v>1</v>
          </cell>
          <cell r="AO161">
            <v>1</v>
          </cell>
          <cell r="AP161">
            <v>1</v>
          </cell>
          <cell r="AQ161" t="str">
            <v>Adjacent Street Traffic</v>
          </cell>
          <cell r="AR161" t="str">
            <v>Adjacent Street Traffic</v>
          </cell>
          <cell r="AS161" t="str">
            <v>*</v>
          </cell>
          <cell r="AT161">
            <v>3</v>
          </cell>
          <cell r="AU161">
            <v>3</v>
          </cell>
          <cell r="AV161" t="str">
            <v>*</v>
          </cell>
          <cell r="AW161" t="str">
            <v>*</v>
          </cell>
          <cell r="AX161" t="str">
            <v>*</v>
          </cell>
          <cell r="AY161"/>
          <cell r="AZ161"/>
          <cell r="BA161"/>
          <cell r="BB161"/>
          <cell r="BC161"/>
          <cell r="BD161"/>
        </row>
        <row r="162">
          <cell r="A162">
            <v>411</v>
          </cell>
          <cell r="B162" t="str">
            <v>Public Park</v>
          </cell>
          <cell r="C162" t="str">
            <v>Acre(s)</v>
          </cell>
          <cell r="D162" t="str">
            <v>General Urban/Suburban</v>
          </cell>
          <cell r="E162"/>
          <cell r="F162"/>
          <cell r="G162"/>
          <cell r="H162"/>
          <cell r="I162"/>
          <cell r="J162" t="str">
            <v>Avg</v>
          </cell>
          <cell r="K162" t="str">
            <v>Avg</v>
          </cell>
          <cell r="L162" t="str">
            <v>Avg</v>
          </cell>
          <cell r="M162" t="str">
            <v>Yes</v>
          </cell>
          <cell r="N162">
            <v>0.78</v>
          </cell>
          <cell r="O162">
            <v>0.02</v>
          </cell>
          <cell r="P162">
            <v>0.11</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cell r="AF162" t="str">
            <v>Acre(s)</v>
          </cell>
          <cell r="AG162">
            <v>0.78</v>
          </cell>
          <cell r="AH162">
            <v>0.02</v>
          </cell>
          <cell r="AI162">
            <v>0.11</v>
          </cell>
          <cell r="AJ162">
            <v>0.59</v>
          </cell>
          <cell r="AK162">
            <v>0.41</v>
          </cell>
          <cell r="AL162">
            <v>0.55000000000000004</v>
          </cell>
          <cell r="AM162">
            <v>0.45</v>
          </cell>
          <cell r="AN162">
            <v>1</v>
          </cell>
          <cell r="AO162">
            <v>1</v>
          </cell>
          <cell r="AP162">
            <v>1</v>
          </cell>
          <cell r="AQ162" t="str">
            <v>Adjacent Street Traffic</v>
          </cell>
          <cell r="AR162" t="str">
            <v>Adjacent Street Traffic</v>
          </cell>
          <cell r="AS162">
            <v>5</v>
          </cell>
          <cell r="AT162">
            <v>5</v>
          </cell>
          <cell r="AU162">
            <v>6</v>
          </cell>
          <cell r="AV162">
            <v>0.82</v>
          </cell>
          <cell r="AW162" t="str">
            <v>*</v>
          </cell>
          <cell r="AX162">
            <v>0.53</v>
          </cell>
          <cell r="AY162" t="str">
            <v>T = 0.64(X) + 88.46</v>
          </cell>
          <cell r="AZ162">
            <v>0</v>
          </cell>
          <cell r="BA162" t="str">
            <v>T = 0.06(X) + 22.60</v>
          </cell>
          <cell r="BB162">
            <v>0</v>
          </cell>
          <cell r="BC162">
            <v>0</v>
          </cell>
          <cell r="BD162">
            <v>0</v>
          </cell>
        </row>
        <row r="163">
          <cell r="A163"/>
          <cell r="B163"/>
          <cell r="C163"/>
          <cell r="D163"/>
          <cell r="E163"/>
          <cell r="F163"/>
          <cell r="G163"/>
          <cell r="H163"/>
          <cell r="I163"/>
          <cell r="J163" t="str">
            <v>Avg</v>
          </cell>
          <cell r="K163" t="str">
            <v>Avg</v>
          </cell>
          <cell r="L163" t="str">
            <v>Avg</v>
          </cell>
          <cell r="M163"/>
          <cell r="N163">
            <v>0.78</v>
          </cell>
          <cell r="O163">
            <v>0.02</v>
          </cell>
          <cell r="P163">
            <v>0.11</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411</v>
          </cell>
          <cell r="AF163" t="str">
            <v>Acre(s)</v>
          </cell>
          <cell r="AG163">
            <v>0.78</v>
          </cell>
          <cell r="AH163">
            <v>0.02</v>
          </cell>
          <cell r="AI163">
            <v>0.11</v>
          </cell>
          <cell r="AJ163">
            <v>0.59</v>
          </cell>
          <cell r="AK163">
            <v>0.41</v>
          </cell>
          <cell r="AL163">
            <v>0.55000000000000004</v>
          </cell>
          <cell r="AM163">
            <v>0.45</v>
          </cell>
          <cell r="AN163">
            <v>1</v>
          </cell>
          <cell r="AO163">
            <v>1</v>
          </cell>
          <cell r="AP163">
            <v>1</v>
          </cell>
          <cell r="AQ163" t="str">
            <v>Adjacent Street Traffic</v>
          </cell>
          <cell r="AR163" t="str">
            <v>Adjacent Street Traffic</v>
          </cell>
          <cell r="AS163">
            <v>5</v>
          </cell>
          <cell r="AT163">
            <v>5</v>
          </cell>
          <cell r="AU163">
            <v>6</v>
          </cell>
          <cell r="AV163">
            <v>0.82</v>
          </cell>
          <cell r="AW163" t="str">
            <v>*</v>
          </cell>
          <cell r="AX163">
            <v>0.53</v>
          </cell>
          <cell r="AY163" t="str">
            <v>T = 0.64(X) + 88.46</v>
          </cell>
          <cell r="AZ163"/>
          <cell r="BA163" t="str">
            <v>T = 0.06(X) + 22.60</v>
          </cell>
          <cell r="BB163">
            <v>0</v>
          </cell>
          <cell r="BC163"/>
          <cell r="BD163">
            <v>0</v>
          </cell>
        </row>
        <row r="164">
          <cell r="A164"/>
          <cell r="B164"/>
          <cell r="C164"/>
          <cell r="D164"/>
          <cell r="E164"/>
          <cell r="F164"/>
          <cell r="G164"/>
          <cell r="H164"/>
          <cell r="I164"/>
          <cell r="J164" t="str">
            <v>Avg</v>
          </cell>
          <cell r="K164" t="str">
            <v>Avg</v>
          </cell>
          <cell r="L164" t="str">
            <v>Avg</v>
          </cell>
          <cell r="M164"/>
          <cell r="N164">
            <v>59.53</v>
          </cell>
          <cell r="O164">
            <v>4.59</v>
          </cell>
          <cell r="P164">
            <v>7.41</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411</v>
          </cell>
          <cell r="AF164" t="str">
            <v>Employee(s)</v>
          </cell>
          <cell r="AG164">
            <v>59.53</v>
          </cell>
          <cell r="AH164">
            <v>4.59</v>
          </cell>
          <cell r="AI164">
            <v>7.41</v>
          </cell>
          <cell r="AJ164">
            <v>0.65</v>
          </cell>
          <cell r="AK164">
            <v>0.35</v>
          </cell>
          <cell r="AL164">
            <v>0.45</v>
          </cell>
          <cell r="AM164">
            <v>0.55000000000000004</v>
          </cell>
          <cell r="AN164">
            <v>1</v>
          </cell>
          <cell r="AO164">
            <v>1</v>
          </cell>
          <cell r="AP164">
            <v>1</v>
          </cell>
          <cell r="AQ164" t="str">
            <v>Adjacent Street Traffic</v>
          </cell>
          <cell r="AR164" t="str">
            <v>Adjacent Street Traffic</v>
          </cell>
          <cell r="AS164">
            <v>1</v>
          </cell>
          <cell r="AT164">
            <v>1</v>
          </cell>
          <cell r="AU164">
            <v>1</v>
          </cell>
          <cell r="AV164" t="str">
            <v>*</v>
          </cell>
          <cell r="AW164" t="str">
            <v>*</v>
          </cell>
          <cell r="AX164" t="str">
            <v>*</v>
          </cell>
          <cell r="AY164"/>
          <cell r="AZ164"/>
          <cell r="BA164"/>
          <cell r="BB164"/>
          <cell r="BC164"/>
          <cell r="BD164"/>
        </row>
        <row r="165">
          <cell r="A165">
            <v>416</v>
          </cell>
          <cell r="B165" t="str">
            <v>Campground/RV Park</v>
          </cell>
          <cell r="C165" t="str">
            <v>Acre(s)</v>
          </cell>
          <cell r="D165" t="str">
            <v>General Urban/Suburban</v>
          </cell>
          <cell r="E165"/>
          <cell r="F165"/>
          <cell r="G165"/>
          <cell r="H165"/>
          <cell r="I165"/>
          <cell r="J165" t="str">
            <v>Eq</v>
          </cell>
          <cell r="K165" t="str">
            <v>Avg</v>
          </cell>
          <cell r="L165" t="str">
            <v>Avg</v>
          </cell>
          <cell r="M165" t="str">
            <v>Yes</v>
          </cell>
          <cell r="N165" t="str">
            <v>N/A</v>
          </cell>
          <cell r="O165">
            <v>0.48</v>
          </cell>
          <cell r="P165">
            <v>0.98</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cell r="AF165" t="str">
            <v>Acre(s)</v>
          </cell>
          <cell r="AG165" t="str">
            <v>*</v>
          </cell>
          <cell r="AH165">
            <v>0.48</v>
          </cell>
          <cell r="AI165">
            <v>0.98</v>
          </cell>
          <cell r="AJ165">
            <v>0.42</v>
          </cell>
          <cell r="AK165">
            <v>0.57999999999999996</v>
          </cell>
          <cell r="AL165">
            <v>0.69</v>
          </cell>
          <cell r="AM165">
            <v>0.31</v>
          </cell>
          <cell r="AN165">
            <v>1</v>
          </cell>
          <cell r="AO165">
            <v>1</v>
          </cell>
          <cell r="AP165">
            <v>1</v>
          </cell>
          <cell r="AQ165" t="str">
            <v>Adjacent Street Traffic</v>
          </cell>
          <cell r="AR165" t="str">
            <v>Adjacent Street Traffic</v>
          </cell>
          <cell r="AS165" t="str">
            <v>*</v>
          </cell>
          <cell r="AT165">
            <v>1</v>
          </cell>
          <cell r="AU165">
            <v>1</v>
          </cell>
          <cell r="AV165" t="str">
            <v>*</v>
          </cell>
          <cell r="AW165" t="str">
            <v>*</v>
          </cell>
          <cell r="AX165" t="str">
            <v>*</v>
          </cell>
          <cell r="AY165">
            <v>0</v>
          </cell>
          <cell r="AZ165">
            <v>0</v>
          </cell>
          <cell r="BA165">
            <v>0</v>
          </cell>
          <cell r="BB165">
            <v>0</v>
          </cell>
          <cell r="BC165">
            <v>0</v>
          </cell>
          <cell r="BD165">
            <v>0</v>
          </cell>
        </row>
        <row r="166">
          <cell r="A166"/>
          <cell r="B166"/>
          <cell r="C166"/>
          <cell r="D166"/>
          <cell r="E166"/>
          <cell r="F166"/>
          <cell r="G166"/>
          <cell r="H166"/>
          <cell r="I166"/>
          <cell r="J166" t="str">
            <v>Eq</v>
          </cell>
          <cell r="K166" t="str">
            <v>Avg</v>
          </cell>
          <cell r="L166" t="str">
            <v>Avg</v>
          </cell>
          <cell r="M166"/>
          <cell r="N166" t="str">
            <v>N/A</v>
          </cell>
          <cell r="O166">
            <v>0.48</v>
          </cell>
          <cell r="P166">
            <v>0.98</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416</v>
          </cell>
          <cell r="AF166" t="str">
            <v>Acre(s)</v>
          </cell>
          <cell r="AG166" t="str">
            <v>*</v>
          </cell>
          <cell r="AH166">
            <v>0.48</v>
          </cell>
          <cell r="AI166">
            <v>0.98</v>
          </cell>
          <cell r="AJ166">
            <v>0.42</v>
          </cell>
          <cell r="AK166">
            <v>0.57999999999999996</v>
          </cell>
          <cell r="AL166">
            <v>0.69</v>
          </cell>
          <cell r="AM166">
            <v>0.31</v>
          </cell>
          <cell r="AN166">
            <v>1</v>
          </cell>
          <cell r="AO166">
            <v>1</v>
          </cell>
          <cell r="AP166">
            <v>1</v>
          </cell>
          <cell r="AQ166" t="str">
            <v>Adjacent Street Traffic</v>
          </cell>
          <cell r="AR166" t="str">
            <v>Adjacent Street Traffic</v>
          </cell>
          <cell r="AS166" t="str">
            <v>*</v>
          </cell>
          <cell r="AT166">
            <v>1</v>
          </cell>
          <cell r="AU166">
            <v>1</v>
          </cell>
          <cell r="AV166" t="str">
            <v>*</v>
          </cell>
          <cell r="AW166" t="str">
            <v>*</v>
          </cell>
          <cell r="AX166" t="str">
            <v>*</v>
          </cell>
          <cell r="AY166"/>
          <cell r="AZ166"/>
          <cell r="BA166"/>
          <cell r="BB166"/>
          <cell r="BC166"/>
          <cell r="BD166"/>
        </row>
        <row r="167">
          <cell r="A167"/>
          <cell r="B167"/>
          <cell r="C167"/>
          <cell r="D167"/>
          <cell r="E167"/>
          <cell r="F167"/>
          <cell r="G167"/>
          <cell r="H167"/>
          <cell r="I167"/>
          <cell r="J167" t="str">
            <v>Eq</v>
          </cell>
          <cell r="K167" t="str">
            <v>Avg</v>
          </cell>
          <cell r="L167" t="str">
            <v>Avg</v>
          </cell>
          <cell r="M167"/>
          <cell r="N167" t="str">
            <v>N/A</v>
          </cell>
          <cell r="O167">
            <v>0.21</v>
          </cell>
          <cell r="P167">
            <v>0.27</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416</v>
          </cell>
          <cell r="AF167" t="str">
            <v>Occupied Camp Site(s)</v>
          </cell>
          <cell r="AG167" t="str">
            <v>*</v>
          </cell>
          <cell r="AH167">
            <v>0.21</v>
          </cell>
          <cell r="AI167">
            <v>0.27</v>
          </cell>
          <cell r="AJ167">
            <v>0.36</v>
          </cell>
          <cell r="AK167">
            <v>0.64</v>
          </cell>
          <cell r="AL167">
            <v>0.65</v>
          </cell>
          <cell r="AM167">
            <v>0.35</v>
          </cell>
          <cell r="AN167">
            <v>1</v>
          </cell>
          <cell r="AO167">
            <v>1</v>
          </cell>
          <cell r="AP167">
            <v>1</v>
          </cell>
          <cell r="AQ167" t="str">
            <v>Adjacent Street Traffic</v>
          </cell>
          <cell r="AR167" t="str">
            <v>Adjacent Street Traffic</v>
          </cell>
          <cell r="AS167" t="str">
            <v>*</v>
          </cell>
          <cell r="AT167">
            <v>4</v>
          </cell>
          <cell r="AU167">
            <v>6</v>
          </cell>
          <cell r="AV167" t="str">
            <v>*</v>
          </cell>
          <cell r="AW167">
            <v>0.96</v>
          </cell>
          <cell r="AX167">
            <v>0.72</v>
          </cell>
          <cell r="AY167"/>
          <cell r="AZ167" t="str">
            <v>T = 0.16(X) + 2.93</v>
          </cell>
          <cell r="BA167" t="str">
            <v>Ln(T) = 0.71Ln(X) - 0.06</v>
          </cell>
          <cell r="BB167"/>
          <cell r="BC167">
            <v>0</v>
          </cell>
          <cell r="BD167">
            <v>0</v>
          </cell>
        </row>
        <row r="168">
          <cell r="A168">
            <v>420</v>
          </cell>
          <cell r="B168" t="str">
            <v>Marina</v>
          </cell>
          <cell r="C168" t="str">
            <v>Berth(s)</v>
          </cell>
          <cell r="D168" t="str">
            <v>General Urban/Suburban</v>
          </cell>
          <cell r="E168"/>
          <cell r="F168"/>
          <cell r="G168"/>
          <cell r="H168"/>
          <cell r="I168"/>
          <cell r="J168" t="str">
            <v>Avg</v>
          </cell>
          <cell r="K168" t="str">
            <v>Avg</v>
          </cell>
          <cell r="L168" t="str">
            <v>Avg</v>
          </cell>
          <cell r="M168" t="str">
            <v>Yes</v>
          </cell>
          <cell r="N168">
            <v>2.41</v>
          </cell>
          <cell r="O168">
            <v>7.0000000000000007E-2</v>
          </cell>
          <cell r="P168">
            <v>0.21</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420</v>
          </cell>
          <cell r="AF168" t="str">
            <v>Berth(s)</v>
          </cell>
          <cell r="AG168">
            <v>2.41</v>
          </cell>
          <cell r="AH168">
            <v>7.0000000000000007E-2</v>
          </cell>
          <cell r="AI168">
            <v>0.21</v>
          </cell>
          <cell r="AJ168">
            <v>0.33</v>
          </cell>
          <cell r="AK168">
            <v>0.67</v>
          </cell>
          <cell r="AL168">
            <v>0.6</v>
          </cell>
          <cell r="AM168">
            <v>0.4</v>
          </cell>
          <cell r="AN168">
            <v>1</v>
          </cell>
          <cell r="AO168">
            <v>1</v>
          </cell>
          <cell r="AP168">
            <v>1</v>
          </cell>
          <cell r="AQ168" t="str">
            <v>Adjacent Street Traffic</v>
          </cell>
          <cell r="AR168" t="str">
            <v>Adjacent Street Traffic</v>
          </cell>
          <cell r="AS168">
            <v>2</v>
          </cell>
          <cell r="AT168">
            <v>1</v>
          </cell>
          <cell r="AU168">
            <v>1</v>
          </cell>
          <cell r="AV168" t="str">
            <v>*</v>
          </cell>
          <cell r="AW168" t="str">
            <v>*</v>
          </cell>
          <cell r="AX168" t="str">
            <v>*</v>
          </cell>
          <cell r="AY168"/>
          <cell r="AZ168"/>
          <cell r="BA168"/>
          <cell r="BB168"/>
          <cell r="BC168"/>
          <cell r="BD168"/>
        </row>
        <row r="169">
          <cell r="A169">
            <v>430</v>
          </cell>
          <cell r="B169" t="str">
            <v>Golf Course</v>
          </cell>
          <cell r="C169" t="str">
            <v>Hole(s)</v>
          </cell>
          <cell r="D169" t="str">
            <v>General Urban/Suburban</v>
          </cell>
          <cell r="E169"/>
          <cell r="F169"/>
          <cell r="G169"/>
          <cell r="H169"/>
          <cell r="I169"/>
          <cell r="J169" t="str">
            <v>Avg</v>
          </cell>
          <cell r="K169" t="str">
            <v>Avg</v>
          </cell>
          <cell r="L169" t="str">
            <v>Avg</v>
          </cell>
          <cell r="M169" t="str">
            <v>Yes</v>
          </cell>
          <cell r="N169">
            <v>30.38</v>
          </cell>
          <cell r="O169">
            <v>1.76</v>
          </cell>
          <cell r="P169">
            <v>2.91</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cell r="AF169" t="str">
            <v>Hole(s)</v>
          </cell>
          <cell r="AG169">
            <v>30.38</v>
          </cell>
          <cell r="AH169">
            <v>1.76</v>
          </cell>
          <cell r="AI169">
            <v>2.91</v>
          </cell>
          <cell r="AJ169">
            <v>0.79</v>
          </cell>
          <cell r="AK169">
            <v>0.21</v>
          </cell>
          <cell r="AL169">
            <v>0.53</v>
          </cell>
          <cell r="AM169">
            <v>0.47</v>
          </cell>
          <cell r="AN169">
            <v>1</v>
          </cell>
          <cell r="AO169">
            <v>1</v>
          </cell>
          <cell r="AP169">
            <v>1</v>
          </cell>
          <cell r="AQ169" t="str">
            <v>Adjacent Street Traffic</v>
          </cell>
          <cell r="AR169" t="str">
            <v>Adjacent Street Traffic</v>
          </cell>
          <cell r="AS169">
            <v>4</v>
          </cell>
          <cell r="AT169">
            <v>15</v>
          </cell>
          <cell r="AU169">
            <v>14</v>
          </cell>
          <cell r="AV169">
            <v>0.72</v>
          </cell>
          <cell r="AW169">
            <v>0.5</v>
          </cell>
          <cell r="AX169" t="str">
            <v>*</v>
          </cell>
          <cell r="AY169" t="str">
            <v>T = 34.93(X) - 102.33</v>
          </cell>
          <cell r="AZ169" t="str">
            <v>Ln(T) = 0.91Ln(X) + 0.77</v>
          </cell>
          <cell r="BA169">
            <v>0</v>
          </cell>
          <cell r="BB169">
            <v>0</v>
          </cell>
          <cell r="BC169">
            <v>0</v>
          </cell>
          <cell r="BD169">
            <v>0</v>
          </cell>
        </row>
        <row r="170">
          <cell r="A170"/>
          <cell r="B170"/>
          <cell r="C170"/>
          <cell r="D170"/>
          <cell r="E170"/>
          <cell r="F170"/>
          <cell r="G170"/>
          <cell r="H170"/>
          <cell r="I170"/>
          <cell r="J170" t="str">
            <v>Avg</v>
          </cell>
          <cell r="K170" t="str">
            <v>Avg</v>
          </cell>
          <cell r="L170" t="str">
            <v>Avg</v>
          </cell>
          <cell r="M170"/>
          <cell r="N170">
            <v>30.38</v>
          </cell>
          <cell r="O170">
            <v>1.76</v>
          </cell>
          <cell r="P170">
            <v>2.91</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430</v>
          </cell>
          <cell r="AF170" t="str">
            <v>Hole(s)</v>
          </cell>
          <cell r="AG170">
            <v>30.38</v>
          </cell>
          <cell r="AH170">
            <v>1.76</v>
          </cell>
          <cell r="AI170">
            <v>2.91</v>
          </cell>
          <cell r="AJ170">
            <v>0.79</v>
          </cell>
          <cell r="AK170">
            <v>0.21</v>
          </cell>
          <cell r="AL170">
            <v>0.53</v>
          </cell>
          <cell r="AM170">
            <v>0.47</v>
          </cell>
          <cell r="AN170">
            <v>1</v>
          </cell>
          <cell r="AO170">
            <v>1</v>
          </cell>
          <cell r="AP170">
            <v>1</v>
          </cell>
          <cell r="AQ170" t="str">
            <v>Adjacent Street Traffic</v>
          </cell>
          <cell r="AR170" t="str">
            <v>Adjacent Street Traffic</v>
          </cell>
          <cell r="AS170">
            <v>4</v>
          </cell>
          <cell r="AT170">
            <v>15</v>
          </cell>
          <cell r="AU170">
            <v>14</v>
          </cell>
          <cell r="AV170">
            <v>0.72</v>
          </cell>
          <cell r="AW170">
            <v>0.5</v>
          </cell>
          <cell r="AX170" t="str">
            <v>*</v>
          </cell>
          <cell r="AY170" t="str">
            <v>T = 34.93(X) - 102.33</v>
          </cell>
          <cell r="AZ170" t="str">
            <v>Ln(T) = 0.91Ln(X) + 0.77</v>
          </cell>
          <cell r="BA170"/>
          <cell r="BB170">
            <v>0</v>
          </cell>
          <cell r="BC170">
            <v>0</v>
          </cell>
          <cell r="BD170"/>
        </row>
        <row r="171">
          <cell r="A171"/>
          <cell r="B171"/>
          <cell r="C171"/>
          <cell r="D171"/>
          <cell r="E171"/>
          <cell r="F171"/>
          <cell r="G171"/>
          <cell r="H171"/>
          <cell r="I171"/>
          <cell r="J171" t="str">
            <v>Avg</v>
          </cell>
          <cell r="K171" t="str">
            <v>Avg</v>
          </cell>
          <cell r="L171" t="str">
            <v>Avg</v>
          </cell>
          <cell r="M171"/>
          <cell r="N171">
            <v>3.74</v>
          </cell>
          <cell r="O171">
            <v>0.19</v>
          </cell>
          <cell r="P171">
            <v>0.28000000000000003</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430</v>
          </cell>
          <cell r="AF171" t="str">
            <v>Acre(s)</v>
          </cell>
          <cell r="AG171">
            <v>3.74</v>
          </cell>
          <cell r="AH171">
            <v>0.19</v>
          </cell>
          <cell r="AI171">
            <v>0.28000000000000003</v>
          </cell>
          <cell r="AJ171">
            <v>0.74</v>
          </cell>
          <cell r="AK171">
            <v>0.26</v>
          </cell>
          <cell r="AL171">
            <v>0.34</v>
          </cell>
          <cell r="AM171">
            <v>0.66</v>
          </cell>
          <cell r="AN171">
            <v>1</v>
          </cell>
          <cell r="AO171">
            <v>1</v>
          </cell>
          <cell r="AP171">
            <v>1</v>
          </cell>
          <cell r="AQ171" t="str">
            <v>Adjacent Street Traffic</v>
          </cell>
          <cell r="AR171" t="str">
            <v>Adjacent Street Traffic</v>
          </cell>
          <cell r="AS171">
            <v>3</v>
          </cell>
          <cell r="AT171">
            <v>3</v>
          </cell>
          <cell r="AU171">
            <v>3</v>
          </cell>
          <cell r="AV171" t="str">
            <v>*</v>
          </cell>
          <cell r="AW171" t="str">
            <v>*</v>
          </cell>
          <cell r="AX171" t="str">
            <v>*</v>
          </cell>
          <cell r="AY171"/>
          <cell r="AZ171"/>
          <cell r="BA171"/>
          <cell r="BB171"/>
          <cell r="BC171"/>
          <cell r="BD171"/>
        </row>
        <row r="172">
          <cell r="A172">
            <v>431</v>
          </cell>
          <cell r="B172" t="str">
            <v>Miniature Golf Course</v>
          </cell>
          <cell r="C172" t="str">
            <v>Hole(s)</v>
          </cell>
          <cell r="D172" t="str">
            <v>General Urban/Suburban</v>
          </cell>
          <cell r="E172"/>
          <cell r="F172"/>
          <cell r="G172"/>
          <cell r="H172"/>
          <cell r="I172"/>
          <cell r="J172" t="str">
            <v>Eq</v>
          </cell>
          <cell r="K172" t="str">
            <v>Eq</v>
          </cell>
          <cell r="L172" t="str">
            <v>Avg</v>
          </cell>
          <cell r="M172" t="str">
            <v>Yes</v>
          </cell>
          <cell r="N172" t="str">
            <v>N/A</v>
          </cell>
          <cell r="O172" t="str">
            <v>N/A</v>
          </cell>
          <cell r="P172">
            <v>0.33</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431</v>
          </cell>
          <cell r="AF172" t="str">
            <v>Hole(s)</v>
          </cell>
          <cell r="AG172" t="str">
            <v>*</v>
          </cell>
          <cell r="AH172" t="str">
            <v>*</v>
          </cell>
          <cell r="AI172">
            <v>0.33</v>
          </cell>
          <cell r="AJ172" t="str">
            <v>*</v>
          </cell>
          <cell r="AK172" t="str">
            <v>*</v>
          </cell>
          <cell r="AL172">
            <v>0.33</v>
          </cell>
          <cell r="AM172">
            <v>0.67</v>
          </cell>
          <cell r="AN172">
            <v>1</v>
          </cell>
          <cell r="AO172">
            <v>1</v>
          </cell>
          <cell r="AP172">
            <v>1</v>
          </cell>
          <cell r="AQ172"/>
          <cell r="AR172" t="str">
            <v>Adjacent Street Traffic</v>
          </cell>
          <cell r="AS172" t="str">
            <v>*</v>
          </cell>
          <cell r="AT172" t="str">
            <v>*</v>
          </cell>
          <cell r="AU172">
            <v>1</v>
          </cell>
          <cell r="AV172" t="str">
            <v>*</v>
          </cell>
          <cell r="AW172" t="str">
            <v>*</v>
          </cell>
          <cell r="AX172" t="str">
            <v>*</v>
          </cell>
          <cell r="AY172"/>
          <cell r="AZ172"/>
          <cell r="BA172"/>
          <cell r="BB172"/>
          <cell r="BC172"/>
          <cell r="BD172"/>
        </row>
        <row r="173">
          <cell r="A173">
            <v>432</v>
          </cell>
          <cell r="B173" t="str">
            <v>Golf Driving Range</v>
          </cell>
          <cell r="C173" t="str">
            <v>Driving Position(s)</v>
          </cell>
          <cell r="D173" t="str">
            <v>General Urban/Suburban</v>
          </cell>
          <cell r="E173"/>
          <cell r="F173"/>
          <cell r="G173"/>
          <cell r="H173"/>
          <cell r="I173"/>
          <cell r="J173" t="str">
            <v>Avg</v>
          </cell>
          <cell r="K173" t="str">
            <v>Avg</v>
          </cell>
          <cell r="L173" t="str">
            <v>Avg</v>
          </cell>
          <cell r="M173" t="str">
            <v>Yes</v>
          </cell>
          <cell r="N173">
            <v>13.65</v>
          </cell>
          <cell r="O173">
            <v>0.4</v>
          </cell>
          <cell r="P173">
            <v>1.25</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cell r="AF173" t="str">
            <v>Driving Position(s)</v>
          </cell>
          <cell r="AG173">
            <v>13.65</v>
          </cell>
          <cell r="AH173">
            <v>0.4</v>
          </cell>
          <cell r="AI173">
            <v>1.25</v>
          </cell>
          <cell r="AJ173">
            <v>0.61</v>
          </cell>
          <cell r="AK173">
            <v>0.39</v>
          </cell>
          <cell r="AL173">
            <v>0.45</v>
          </cell>
          <cell r="AM173">
            <v>0.55000000000000004</v>
          </cell>
          <cell r="AN173">
            <v>1</v>
          </cell>
          <cell r="AO173">
            <v>1</v>
          </cell>
          <cell r="AP173">
            <v>1</v>
          </cell>
          <cell r="AQ173" t="str">
            <v>Adjacent Street Traffic</v>
          </cell>
          <cell r="AR173" t="str">
            <v>Adjacent Street Traffic</v>
          </cell>
          <cell r="AS173">
            <v>1</v>
          </cell>
          <cell r="AT173">
            <v>1</v>
          </cell>
          <cell r="AU173">
            <v>7</v>
          </cell>
          <cell r="AV173" t="str">
            <v>*</v>
          </cell>
          <cell r="AW173" t="str">
            <v>*</v>
          </cell>
          <cell r="AX173" t="str">
            <v>*</v>
          </cell>
          <cell r="AY173">
            <v>0</v>
          </cell>
          <cell r="AZ173">
            <v>0</v>
          </cell>
          <cell r="BA173">
            <v>0</v>
          </cell>
          <cell r="BB173">
            <v>0</v>
          </cell>
          <cell r="BC173">
            <v>0</v>
          </cell>
          <cell r="BD173">
            <v>0</v>
          </cell>
        </row>
        <row r="174">
          <cell r="A174"/>
          <cell r="B174"/>
          <cell r="C174"/>
          <cell r="D174"/>
          <cell r="E174"/>
          <cell r="F174"/>
          <cell r="G174"/>
          <cell r="H174"/>
          <cell r="I174"/>
          <cell r="J174" t="str">
            <v>Avg</v>
          </cell>
          <cell r="K174" t="str">
            <v>Avg</v>
          </cell>
          <cell r="L174" t="str">
            <v>Avg</v>
          </cell>
          <cell r="M174"/>
          <cell r="N174">
            <v>13.65</v>
          </cell>
          <cell r="O174">
            <v>0.4</v>
          </cell>
          <cell r="P174">
            <v>1.25</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432</v>
          </cell>
          <cell r="AF174" t="str">
            <v>Driving Position(s)</v>
          </cell>
          <cell r="AG174">
            <v>13.65</v>
          </cell>
          <cell r="AH174">
            <v>0.4</v>
          </cell>
          <cell r="AI174">
            <v>1.25</v>
          </cell>
          <cell r="AJ174">
            <v>0.61</v>
          </cell>
          <cell r="AK174">
            <v>0.39</v>
          </cell>
          <cell r="AL174">
            <v>0.45</v>
          </cell>
          <cell r="AM174">
            <v>0.55000000000000004</v>
          </cell>
          <cell r="AN174">
            <v>1</v>
          </cell>
          <cell r="AO174">
            <v>1</v>
          </cell>
          <cell r="AP174">
            <v>1</v>
          </cell>
          <cell r="AQ174" t="str">
            <v>Adjacent Street Traffic</v>
          </cell>
          <cell r="AR174" t="str">
            <v>Adjacent Street Traffic</v>
          </cell>
          <cell r="AS174">
            <v>1</v>
          </cell>
          <cell r="AT174">
            <v>1</v>
          </cell>
          <cell r="AU174">
            <v>7</v>
          </cell>
          <cell r="AV174" t="str">
            <v>*</v>
          </cell>
          <cell r="AW174" t="str">
            <v>*</v>
          </cell>
          <cell r="AX174" t="str">
            <v>*</v>
          </cell>
          <cell r="AY174"/>
          <cell r="AZ174"/>
          <cell r="BA174"/>
          <cell r="BB174"/>
          <cell r="BC174"/>
          <cell r="BD174"/>
        </row>
        <row r="175">
          <cell r="A175"/>
          <cell r="B175"/>
          <cell r="C175"/>
          <cell r="D175"/>
          <cell r="E175"/>
          <cell r="F175"/>
          <cell r="G175"/>
          <cell r="H175"/>
          <cell r="I175"/>
          <cell r="J175" t="str">
            <v>Avg</v>
          </cell>
          <cell r="K175" t="str">
            <v>Avg</v>
          </cell>
          <cell r="L175" t="str">
            <v>Avg</v>
          </cell>
          <cell r="M175"/>
          <cell r="N175">
            <v>55.57</v>
          </cell>
          <cell r="O175">
            <v>1.64</v>
          </cell>
          <cell r="P175">
            <v>5.48</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432</v>
          </cell>
          <cell r="AF175" t="str">
            <v>Employee(s)</v>
          </cell>
          <cell r="AG175">
            <v>55.57</v>
          </cell>
          <cell r="AH175">
            <v>1.64</v>
          </cell>
          <cell r="AI175">
            <v>5.48</v>
          </cell>
          <cell r="AJ175">
            <v>0.61</v>
          </cell>
          <cell r="AK175">
            <v>0.39</v>
          </cell>
          <cell r="AL175">
            <v>0.5</v>
          </cell>
          <cell r="AM175">
            <v>0.5</v>
          </cell>
          <cell r="AN175">
            <v>1</v>
          </cell>
          <cell r="AO175">
            <v>1</v>
          </cell>
          <cell r="AP175">
            <v>1</v>
          </cell>
          <cell r="AQ175" t="str">
            <v>Adjacent Street Traffic</v>
          </cell>
          <cell r="AR175" t="str">
            <v>Adjacent Street Traffic</v>
          </cell>
          <cell r="AS175">
            <v>1</v>
          </cell>
          <cell r="AT175">
            <v>1</v>
          </cell>
          <cell r="AU175">
            <v>2</v>
          </cell>
          <cell r="AV175" t="str">
            <v>*</v>
          </cell>
          <cell r="AW175" t="str">
            <v>*</v>
          </cell>
          <cell r="AX175" t="str">
            <v>*</v>
          </cell>
          <cell r="AY175"/>
          <cell r="AZ175"/>
          <cell r="BA175"/>
          <cell r="BB175"/>
          <cell r="BC175"/>
          <cell r="BD175"/>
        </row>
        <row r="176">
          <cell r="A176">
            <v>433</v>
          </cell>
          <cell r="B176" t="str">
            <v>Batting Cages</v>
          </cell>
          <cell r="C176" t="str">
            <v>Cage(s)</v>
          </cell>
          <cell r="D176" t="str">
            <v>General Urban/Suburban</v>
          </cell>
          <cell r="E176"/>
          <cell r="F176"/>
          <cell r="G176"/>
          <cell r="H176"/>
          <cell r="I176"/>
          <cell r="J176" t="str">
            <v>Eq</v>
          </cell>
          <cell r="K176" t="str">
            <v>Eq</v>
          </cell>
          <cell r="L176" t="str">
            <v>Avg</v>
          </cell>
          <cell r="M176" t="str">
            <v>Yes</v>
          </cell>
          <cell r="N176" t="str">
            <v>N/A</v>
          </cell>
          <cell r="O176" t="str">
            <v>N/A</v>
          </cell>
          <cell r="P176">
            <v>2.2200000000000002</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433</v>
          </cell>
          <cell r="AF176" t="str">
            <v>Cage(s)</v>
          </cell>
          <cell r="AG176" t="str">
            <v>*</v>
          </cell>
          <cell r="AH176" t="str">
            <v>*</v>
          </cell>
          <cell r="AI176">
            <v>2.2200000000000002</v>
          </cell>
          <cell r="AJ176" t="str">
            <v>*</v>
          </cell>
          <cell r="AK176" t="str">
            <v>*</v>
          </cell>
          <cell r="AL176">
            <v>0.55000000000000004</v>
          </cell>
          <cell r="AM176">
            <v>0.45</v>
          </cell>
          <cell r="AN176">
            <v>1</v>
          </cell>
          <cell r="AO176">
            <v>1</v>
          </cell>
          <cell r="AP176">
            <v>1</v>
          </cell>
          <cell r="AQ176"/>
          <cell r="AR176" t="str">
            <v>Adjacent Street Traffic</v>
          </cell>
          <cell r="AS176" t="str">
            <v>*</v>
          </cell>
          <cell r="AT176" t="str">
            <v>*</v>
          </cell>
          <cell r="AU176">
            <v>3</v>
          </cell>
          <cell r="AV176" t="str">
            <v>*</v>
          </cell>
          <cell r="AW176" t="str">
            <v>*</v>
          </cell>
          <cell r="AX176" t="str">
            <v>*</v>
          </cell>
          <cell r="AY176"/>
          <cell r="AZ176"/>
          <cell r="BA176"/>
          <cell r="BB176"/>
          <cell r="BC176"/>
          <cell r="BD176"/>
        </row>
        <row r="177">
          <cell r="A177">
            <v>434</v>
          </cell>
          <cell r="B177" t="str">
            <v>Rock Climbing Gym</v>
          </cell>
          <cell r="C177" t="str">
            <v>1,000 Sq Ft</v>
          </cell>
          <cell r="D177" t="str">
            <v>General Urban/Suburban</v>
          </cell>
          <cell r="E177"/>
          <cell r="F177"/>
          <cell r="G177"/>
          <cell r="H177"/>
          <cell r="I177"/>
          <cell r="J177" t="str">
            <v>Eq</v>
          </cell>
          <cell r="K177" t="str">
            <v>Avg</v>
          </cell>
          <cell r="L177" t="str">
            <v>Avg</v>
          </cell>
          <cell r="M177" t="str">
            <v>Yes</v>
          </cell>
          <cell r="N177" t="str">
            <v>N/A</v>
          </cell>
          <cell r="O177">
            <v>1.4</v>
          </cell>
          <cell r="P177">
            <v>1.64</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434</v>
          </cell>
          <cell r="AF177" t="str">
            <v>1,000 Sq Ft</v>
          </cell>
          <cell r="AG177" t="str">
            <v>*</v>
          </cell>
          <cell r="AH177">
            <v>1.4</v>
          </cell>
          <cell r="AI177">
            <v>1.64</v>
          </cell>
          <cell r="AJ177">
            <v>0.33</v>
          </cell>
          <cell r="AK177">
            <v>0.67</v>
          </cell>
          <cell r="AL177">
            <v>0.56999999999999995</v>
          </cell>
          <cell r="AM177">
            <v>0.43</v>
          </cell>
          <cell r="AN177">
            <v>1</v>
          </cell>
          <cell r="AO177">
            <v>1</v>
          </cell>
          <cell r="AP177">
            <v>1</v>
          </cell>
          <cell r="AQ177" t="str">
            <v>Adjacent Street Traffic</v>
          </cell>
          <cell r="AR177" t="str">
            <v>Adjacent Street Traffic</v>
          </cell>
          <cell r="AS177" t="str">
            <v>*</v>
          </cell>
          <cell r="AT177">
            <v>1</v>
          </cell>
          <cell r="AU177">
            <v>1</v>
          </cell>
          <cell r="AV177" t="str">
            <v>*</v>
          </cell>
          <cell r="AW177" t="str">
            <v>*</v>
          </cell>
          <cell r="AX177" t="str">
            <v>*</v>
          </cell>
          <cell r="AY177"/>
          <cell r="AZ177"/>
          <cell r="BA177"/>
          <cell r="BB177"/>
          <cell r="BC177"/>
          <cell r="BD177"/>
        </row>
        <row r="178">
          <cell r="A178">
            <v>435</v>
          </cell>
          <cell r="B178" t="str">
            <v>Multipurpose Recreational Facility</v>
          </cell>
          <cell r="C178" t="str">
            <v>1,000 Sq Ft</v>
          </cell>
          <cell r="D178" t="str">
            <v>General Urban/Suburban</v>
          </cell>
          <cell r="E178"/>
          <cell r="F178"/>
          <cell r="G178"/>
          <cell r="H178"/>
          <cell r="I178"/>
          <cell r="J178" t="str">
            <v>Eq</v>
          </cell>
          <cell r="K178" t="str">
            <v>Eq</v>
          </cell>
          <cell r="L178" t="str">
            <v>Avg</v>
          </cell>
          <cell r="M178" t="str">
            <v>Yes</v>
          </cell>
          <cell r="N178" t="str">
            <v>N/A</v>
          </cell>
          <cell r="O178" t="str">
            <v>N/A</v>
          </cell>
          <cell r="P178">
            <v>3.58</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435</v>
          </cell>
          <cell r="AF178" t="str">
            <v>1,000 Sq Ft</v>
          </cell>
          <cell r="AG178" t="str">
            <v>*</v>
          </cell>
          <cell r="AH178" t="str">
            <v>*</v>
          </cell>
          <cell r="AI178">
            <v>3.58</v>
          </cell>
          <cell r="AJ178" t="str">
            <v>*</v>
          </cell>
          <cell r="AK178" t="str">
            <v>*</v>
          </cell>
          <cell r="AL178">
            <v>0.55000000000000004</v>
          </cell>
          <cell r="AM178">
            <v>0.45</v>
          </cell>
          <cell r="AN178">
            <v>1</v>
          </cell>
          <cell r="AO178">
            <v>1</v>
          </cell>
          <cell r="AP178">
            <v>1</v>
          </cell>
          <cell r="AQ178"/>
          <cell r="AR178" t="str">
            <v>Adjacent Street Traffic</v>
          </cell>
          <cell r="AS178" t="str">
            <v>*</v>
          </cell>
          <cell r="AT178" t="str">
            <v>*</v>
          </cell>
          <cell r="AU178">
            <v>3</v>
          </cell>
          <cell r="AV178" t="str">
            <v>*</v>
          </cell>
          <cell r="AW178" t="str">
            <v>*</v>
          </cell>
          <cell r="AX178" t="str">
            <v>*</v>
          </cell>
          <cell r="AY178"/>
          <cell r="AZ178"/>
          <cell r="BA178"/>
          <cell r="BB178"/>
          <cell r="BC178"/>
          <cell r="BD178"/>
        </row>
        <row r="179">
          <cell r="A179">
            <v>436</v>
          </cell>
          <cell r="B179" t="str">
            <v>Trampoline Park</v>
          </cell>
          <cell r="C179" t="str">
            <v>1,000 Sq Ft</v>
          </cell>
          <cell r="D179" t="str">
            <v>General Urban/Suburban</v>
          </cell>
          <cell r="E179"/>
          <cell r="F179"/>
          <cell r="G179"/>
          <cell r="H179"/>
          <cell r="I179"/>
          <cell r="J179" t="str">
            <v>Eq</v>
          </cell>
          <cell r="K179" t="str">
            <v>Eq</v>
          </cell>
          <cell r="L179" t="str">
            <v>Avg</v>
          </cell>
          <cell r="M179" t="str">
            <v>Yes</v>
          </cell>
          <cell r="N179" t="str">
            <v>N/A</v>
          </cell>
          <cell r="O179" t="str">
            <v>N/A</v>
          </cell>
          <cell r="P179">
            <v>1.5</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436</v>
          </cell>
          <cell r="AF179" t="str">
            <v>1,000 Sq Ft</v>
          </cell>
          <cell r="AG179" t="str">
            <v>*</v>
          </cell>
          <cell r="AH179" t="str">
            <v>*</v>
          </cell>
          <cell r="AI179">
            <v>1.5</v>
          </cell>
          <cell r="AJ179" t="str">
            <v>*</v>
          </cell>
          <cell r="AK179" t="str">
            <v>*</v>
          </cell>
          <cell r="AL179">
            <v>0.48</v>
          </cell>
          <cell r="AM179">
            <v>0.52</v>
          </cell>
          <cell r="AN179">
            <v>1</v>
          </cell>
          <cell r="AO179">
            <v>1</v>
          </cell>
          <cell r="AP179">
            <v>1</v>
          </cell>
          <cell r="AQ179"/>
          <cell r="AR179" t="str">
            <v>Adjacent Street Traffic</v>
          </cell>
          <cell r="AS179" t="str">
            <v>*</v>
          </cell>
          <cell r="AT179" t="str">
            <v>*</v>
          </cell>
          <cell r="AU179">
            <v>3</v>
          </cell>
          <cell r="AV179" t="str">
            <v>*</v>
          </cell>
          <cell r="AW179" t="str">
            <v>*</v>
          </cell>
          <cell r="AX179" t="str">
            <v>*</v>
          </cell>
          <cell r="AY179"/>
          <cell r="AZ179"/>
          <cell r="BA179"/>
          <cell r="BB179"/>
          <cell r="BC179"/>
          <cell r="BD179"/>
        </row>
        <row r="180">
          <cell r="A180">
            <v>437</v>
          </cell>
          <cell r="B180" t="str">
            <v>Bowling Alley</v>
          </cell>
          <cell r="C180" t="str">
            <v>Lane(s)</v>
          </cell>
          <cell r="D180" t="str">
            <v>General Urban/Suburban</v>
          </cell>
          <cell r="E180"/>
          <cell r="F180"/>
          <cell r="G180"/>
          <cell r="H180"/>
          <cell r="I180"/>
          <cell r="J180" t="str">
            <v>Eq</v>
          </cell>
          <cell r="K180" t="str">
            <v>Avg</v>
          </cell>
          <cell r="L180" t="str">
            <v>Avg</v>
          </cell>
          <cell r="M180" t="str">
            <v>Yes</v>
          </cell>
          <cell r="N180" t="str">
            <v>N/A</v>
          </cell>
          <cell r="O180">
            <v>1.48</v>
          </cell>
          <cell r="P180">
            <v>1.3</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cell r="AF180" t="str">
            <v>Lane(s)</v>
          </cell>
          <cell r="AG180" t="str">
            <v>*</v>
          </cell>
          <cell r="AH180">
            <v>1.48</v>
          </cell>
          <cell r="AI180">
            <v>1.3</v>
          </cell>
          <cell r="AJ180">
            <v>0.95</v>
          </cell>
          <cell r="AK180">
            <v>0.05</v>
          </cell>
          <cell r="AL180">
            <v>0.65</v>
          </cell>
          <cell r="AM180">
            <v>0.35</v>
          </cell>
          <cell r="AN180">
            <v>1</v>
          </cell>
          <cell r="AO180">
            <v>1</v>
          </cell>
          <cell r="AP180">
            <v>1</v>
          </cell>
          <cell r="AQ180"/>
          <cell r="AR180" t="str">
            <v>Adjacent Street Traffic</v>
          </cell>
          <cell r="AS180" t="str">
            <v>*</v>
          </cell>
          <cell r="AT180">
            <v>1</v>
          </cell>
          <cell r="AU180">
            <v>5</v>
          </cell>
          <cell r="AV180" t="str">
            <v>*</v>
          </cell>
          <cell r="AW180" t="str">
            <v>*</v>
          </cell>
          <cell r="AX180">
            <v>0.69</v>
          </cell>
          <cell r="AY180">
            <v>0</v>
          </cell>
          <cell r="AZ180">
            <v>0</v>
          </cell>
          <cell r="BA180" t="str">
            <v>T = 2.75(X) - 43.00</v>
          </cell>
          <cell r="BB180">
            <v>0</v>
          </cell>
          <cell r="BC180">
            <v>0</v>
          </cell>
          <cell r="BD180">
            <v>0</v>
          </cell>
        </row>
        <row r="181">
          <cell r="A181"/>
          <cell r="B181"/>
          <cell r="C181"/>
          <cell r="D181"/>
          <cell r="E181"/>
          <cell r="F181"/>
          <cell r="G181"/>
          <cell r="H181"/>
          <cell r="I181"/>
          <cell r="J181" t="str">
            <v>Eq</v>
          </cell>
          <cell r="K181" t="str">
            <v>Avg</v>
          </cell>
          <cell r="L181" t="str">
            <v>Avg</v>
          </cell>
          <cell r="M181"/>
          <cell r="N181" t="str">
            <v>N/A</v>
          </cell>
          <cell r="O181">
            <v>1.48</v>
          </cell>
          <cell r="P181">
            <v>1.3</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437</v>
          </cell>
          <cell r="AF181" t="str">
            <v>Lane(s)</v>
          </cell>
          <cell r="AG181" t="str">
            <v>*</v>
          </cell>
          <cell r="AH181">
            <v>1.48</v>
          </cell>
          <cell r="AI181">
            <v>1.3</v>
          </cell>
          <cell r="AJ181">
            <v>0.95</v>
          </cell>
          <cell r="AK181">
            <v>0.05</v>
          </cell>
          <cell r="AL181">
            <v>0.65</v>
          </cell>
          <cell r="AM181">
            <v>0.35</v>
          </cell>
          <cell r="AN181">
            <v>1</v>
          </cell>
          <cell r="AO181">
            <v>1</v>
          </cell>
          <cell r="AP181">
            <v>1</v>
          </cell>
          <cell r="AQ181" t="str">
            <v>Adjacent Street Traffic</v>
          </cell>
          <cell r="AR181" t="str">
            <v>Adjacent Street Traffic</v>
          </cell>
          <cell r="AS181" t="str">
            <v>*</v>
          </cell>
          <cell r="AT181">
            <v>1</v>
          </cell>
          <cell r="AU181">
            <v>5</v>
          </cell>
          <cell r="AV181" t="str">
            <v>*</v>
          </cell>
          <cell r="AW181" t="str">
            <v>*</v>
          </cell>
          <cell r="AX181">
            <v>0.69</v>
          </cell>
          <cell r="AY181"/>
          <cell r="AZ181"/>
          <cell r="BA181" t="str">
            <v>T = 2.75(X) - 43.00</v>
          </cell>
          <cell r="BB181"/>
          <cell r="BC181"/>
          <cell r="BD181">
            <v>0</v>
          </cell>
        </row>
        <row r="182">
          <cell r="A182"/>
          <cell r="B182"/>
          <cell r="C182"/>
          <cell r="D182"/>
          <cell r="E182"/>
          <cell r="F182"/>
          <cell r="G182"/>
          <cell r="H182"/>
          <cell r="I182"/>
          <cell r="J182" t="str">
            <v>Eq</v>
          </cell>
          <cell r="K182" t="str">
            <v>Avg</v>
          </cell>
          <cell r="L182" t="str">
            <v>Avg</v>
          </cell>
          <cell r="M182"/>
          <cell r="N182" t="str">
            <v>N/A</v>
          </cell>
          <cell r="O182">
            <v>0.81</v>
          </cell>
          <cell r="P182">
            <v>1.1599999999999999</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437</v>
          </cell>
          <cell r="AF182" t="str">
            <v>1,000 Sq Ft</v>
          </cell>
          <cell r="AG182" t="str">
            <v>*</v>
          </cell>
          <cell r="AH182">
            <v>0.81</v>
          </cell>
          <cell r="AI182">
            <v>1.1599999999999999</v>
          </cell>
          <cell r="AJ182">
            <v>0.95</v>
          </cell>
          <cell r="AK182">
            <v>0.05</v>
          </cell>
          <cell r="AL182">
            <v>0.65</v>
          </cell>
          <cell r="AM182">
            <v>0.35</v>
          </cell>
          <cell r="AN182">
            <v>1</v>
          </cell>
          <cell r="AO182">
            <v>1</v>
          </cell>
          <cell r="AP182">
            <v>1</v>
          </cell>
          <cell r="AQ182" t="str">
            <v>Adjacent Street Traffic</v>
          </cell>
          <cell r="AR182" t="str">
            <v>Adjacent Street Traffic</v>
          </cell>
          <cell r="AS182" t="str">
            <v>*</v>
          </cell>
          <cell r="AT182">
            <v>1</v>
          </cell>
          <cell r="AU182">
            <v>5</v>
          </cell>
          <cell r="AV182" t="str">
            <v>*</v>
          </cell>
          <cell r="AW182" t="str">
            <v>*</v>
          </cell>
          <cell r="AX182">
            <v>0.78</v>
          </cell>
          <cell r="AY182"/>
          <cell r="AZ182"/>
          <cell r="BA182" t="str">
            <v>T = 1.01(X) + 4.92</v>
          </cell>
          <cell r="BB182"/>
          <cell r="BC182"/>
          <cell r="BD182">
            <v>0</v>
          </cell>
        </row>
        <row r="183">
          <cell r="A183">
            <v>440</v>
          </cell>
          <cell r="B183" t="str">
            <v>Adult Cabaret</v>
          </cell>
          <cell r="C183" t="str">
            <v>1,000 Sq Ft</v>
          </cell>
          <cell r="D183" t="str">
            <v>General Urban/Suburban</v>
          </cell>
          <cell r="E183"/>
          <cell r="F183"/>
          <cell r="G183"/>
          <cell r="H183"/>
          <cell r="I183"/>
          <cell r="J183" t="str">
            <v>Eq</v>
          </cell>
          <cell r="K183" t="str">
            <v>Eq</v>
          </cell>
          <cell r="L183" t="str">
            <v>Avg</v>
          </cell>
          <cell r="M183" t="str">
            <v>Yes</v>
          </cell>
          <cell r="N183" t="str">
            <v>N/A</v>
          </cell>
          <cell r="O183" t="str">
            <v>N/A</v>
          </cell>
          <cell r="P183">
            <v>2.93</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440</v>
          </cell>
          <cell r="AF183" t="str">
            <v>1,000 Sq Ft</v>
          </cell>
          <cell r="AG183" t="str">
            <v>*</v>
          </cell>
          <cell r="AH183" t="str">
            <v>*</v>
          </cell>
          <cell r="AI183">
            <v>2.93</v>
          </cell>
          <cell r="AJ183" t="str">
            <v>*</v>
          </cell>
          <cell r="AK183" t="str">
            <v>*</v>
          </cell>
          <cell r="AL183">
            <v>0.46</v>
          </cell>
          <cell r="AM183">
            <v>0.54</v>
          </cell>
          <cell r="AN183">
            <v>1</v>
          </cell>
          <cell r="AO183">
            <v>1</v>
          </cell>
          <cell r="AP183">
            <v>1</v>
          </cell>
          <cell r="AQ183"/>
          <cell r="AR183" t="str">
            <v>Generator</v>
          </cell>
          <cell r="AS183" t="str">
            <v>*</v>
          </cell>
          <cell r="AT183" t="str">
            <v>*</v>
          </cell>
          <cell r="AU183">
            <v>1</v>
          </cell>
          <cell r="AV183" t="str">
            <v>*</v>
          </cell>
          <cell r="AW183" t="str">
            <v>*</v>
          </cell>
          <cell r="AX183" t="str">
            <v>*</v>
          </cell>
          <cell r="AY183"/>
          <cell r="AZ183"/>
          <cell r="BA183"/>
          <cell r="BB183"/>
          <cell r="BC183"/>
          <cell r="BD183"/>
        </row>
        <row r="184">
          <cell r="A184">
            <v>445</v>
          </cell>
          <cell r="B184" t="str">
            <v>Movie Theater</v>
          </cell>
          <cell r="C184" t="str">
            <v>1,000 Sq Ft</v>
          </cell>
          <cell r="D184" t="str">
            <v>General Urban/Suburban</v>
          </cell>
          <cell r="E184"/>
          <cell r="F184"/>
          <cell r="G184"/>
          <cell r="H184"/>
          <cell r="I184"/>
          <cell r="J184" t="str">
            <v>Avg</v>
          </cell>
          <cell r="K184" t="str">
            <v>Eq</v>
          </cell>
          <cell r="L184" t="str">
            <v>Avg</v>
          </cell>
          <cell r="M184" t="str">
            <v>Yes</v>
          </cell>
          <cell r="N184">
            <v>78.09</v>
          </cell>
          <cell r="O184" t="str">
            <v>N/A</v>
          </cell>
          <cell r="P184">
            <v>6.17</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cell r="AF184" t="str">
            <v>1,000 Sq Ft</v>
          </cell>
          <cell r="AG184">
            <v>78.09</v>
          </cell>
          <cell r="AH184" t="str">
            <v>*</v>
          </cell>
          <cell r="AI184">
            <v>6.17</v>
          </cell>
          <cell r="AJ184" t="str">
            <v>*</v>
          </cell>
          <cell r="AK184" t="str">
            <v>*</v>
          </cell>
          <cell r="AL184">
            <v>0.94</v>
          </cell>
          <cell r="AM184">
            <v>0.06</v>
          </cell>
          <cell r="AN184">
            <v>1</v>
          </cell>
          <cell r="AO184">
            <v>1</v>
          </cell>
          <cell r="AP184">
            <v>1</v>
          </cell>
          <cell r="AQ184" t="str">
            <v>Adjacent Street Traffic</v>
          </cell>
          <cell r="AR184" t="str">
            <v>Adjacent Street Traffic</v>
          </cell>
          <cell r="AS184">
            <v>1</v>
          </cell>
          <cell r="AT184" t="str">
            <v>*</v>
          </cell>
          <cell r="AU184">
            <v>1</v>
          </cell>
          <cell r="AV184" t="str">
            <v>*</v>
          </cell>
          <cell r="AW184" t="str">
            <v>*</v>
          </cell>
          <cell r="AX184" t="str">
            <v>*</v>
          </cell>
          <cell r="AY184">
            <v>0</v>
          </cell>
          <cell r="AZ184">
            <v>0</v>
          </cell>
          <cell r="BA184">
            <v>0</v>
          </cell>
          <cell r="BB184">
            <v>0</v>
          </cell>
          <cell r="BC184">
            <v>0</v>
          </cell>
          <cell r="BD184">
            <v>0</v>
          </cell>
        </row>
        <row r="185">
          <cell r="A185"/>
          <cell r="B185"/>
          <cell r="C185"/>
          <cell r="D185"/>
          <cell r="E185"/>
          <cell r="F185"/>
          <cell r="G185"/>
          <cell r="H185"/>
          <cell r="I185"/>
          <cell r="J185" t="str">
            <v>Avg</v>
          </cell>
          <cell r="K185" t="str">
            <v>Eq</v>
          </cell>
          <cell r="L185" t="str">
            <v>Avg</v>
          </cell>
          <cell r="M185"/>
          <cell r="N185">
            <v>78.09</v>
          </cell>
          <cell r="O185" t="str">
            <v>N/A</v>
          </cell>
          <cell r="P185">
            <v>6.17</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445</v>
          </cell>
          <cell r="AF185" t="str">
            <v>1,000 Sq Ft</v>
          </cell>
          <cell r="AG185">
            <v>78.09</v>
          </cell>
          <cell r="AH185" t="str">
            <v>*</v>
          </cell>
          <cell r="AI185">
            <v>6.17</v>
          </cell>
          <cell r="AJ185" t="str">
            <v>*</v>
          </cell>
          <cell r="AK185" t="str">
            <v>*</v>
          </cell>
          <cell r="AL185">
            <v>0.94</v>
          </cell>
          <cell r="AM185">
            <v>0.06</v>
          </cell>
          <cell r="AN185">
            <v>1</v>
          </cell>
          <cell r="AO185">
            <v>1</v>
          </cell>
          <cell r="AP185">
            <v>1</v>
          </cell>
          <cell r="AQ185" t="str">
            <v>Adjacent Street Traffic</v>
          </cell>
          <cell r="AR185" t="str">
            <v>Adjacent Street Traffic</v>
          </cell>
          <cell r="AS185">
            <v>1</v>
          </cell>
          <cell r="AT185" t="str">
            <v>*</v>
          </cell>
          <cell r="AU185">
            <v>1</v>
          </cell>
          <cell r="AV185" t="str">
            <v>*</v>
          </cell>
          <cell r="AW185" t="str">
            <v>*</v>
          </cell>
          <cell r="AX185" t="str">
            <v>*</v>
          </cell>
          <cell r="AY185"/>
          <cell r="AZ185"/>
          <cell r="BA185"/>
          <cell r="BB185"/>
          <cell r="BC185"/>
          <cell r="BD185"/>
        </row>
        <row r="186">
          <cell r="A186"/>
          <cell r="B186"/>
          <cell r="C186"/>
          <cell r="D186"/>
          <cell r="E186"/>
          <cell r="F186"/>
          <cell r="G186"/>
          <cell r="H186"/>
          <cell r="I186"/>
          <cell r="J186" t="str">
            <v>Avg</v>
          </cell>
          <cell r="K186" t="str">
            <v>Eq</v>
          </cell>
          <cell r="L186" t="str">
            <v>Avg</v>
          </cell>
          <cell r="M186"/>
          <cell r="N186">
            <v>53.12</v>
          </cell>
          <cell r="O186" t="str">
            <v>N/A</v>
          </cell>
          <cell r="P186">
            <v>4.2</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445</v>
          </cell>
          <cell r="AF186" t="str">
            <v>Employee(s)</v>
          </cell>
          <cell r="AG186">
            <v>53.12</v>
          </cell>
          <cell r="AH186" t="str">
            <v>*</v>
          </cell>
          <cell r="AI186">
            <v>4.2</v>
          </cell>
          <cell r="AJ186" t="str">
            <v>*</v>
          </cell>
          <cell r="AK186" t="str">
            <v>*</v>
          </cell>
          <cell r="AL186" t="str">
            <v>*</v>
          </cell>
          <cell r="AM186" t="str">
            <v>*</v>
          </cell>
          <cell r="AN186">
            <v>1</v>
          </cell>
          <cell r="AO186">
            <v>1</v>
          </cell>
          <cell r="AP186">
            <v>1</v>
          </cell>
          <cell r="AQ186" t="str">
            <v>Adjacent Street Traffic</v>
          </cell>
          <cell r="AR186" t="str">
            <v>Adjacent Street Traffic</v>
          </cell>
          <cell r="AS186">
            <v>1</v>
          </cell>
          <cell r="AT186" t="str">
            <v>*</v>
          </cell>
          <cell r="AU186">
            <v>1</v>
          </cell>
          <cell r="AV186" t="str">
            <v>*</v>
          </cell>
          <cell r="AW186" t="str">
            <v>*</v>
          </cell>
          <cell r="AX186" t="str">
            <v>*</v>
          </cell>
          <cell r="AY186"/>
          <cell r="AZ186"/>
          <cell r="BA186"/>
          <cell r="BB186"/>
          <cell r="BC186"/>
          <cell r="BD186"/>
        </row>
        <row r="187">
          <cell r="A187"/>
          <cell r="B187"/>
          <cell r="C187"/>
          <cell r="D187"/>
          <cell r="E187"/>
          <cell r="F187"/>
          <cell r="G187"/>
          <cell r="H187"/>
          <cell r="I187"/>
          <cell r="J187" t="str">
            <v>Avg</v>
          </cell>
          <cell r="K187" t="str">
            <v>Eq</v>
          </cell>
          <cell r="L187" t="str">
            <v>Avg</v>
          </cell>
          <cell r="M187"/>
          <cell r="N187">
            <v>220</v>
          </cell>
          <cell r="O187" t="str">
            <v>N/A</v>
          </cell>
          <cell r="P187">
            <v>13.96</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445</v>
          </cell>
          <cell r="AF187" t="str">
            <v>Screen(s)</v>
          </cell>
          <cell r="AG187">
            <v>220</v>
          </cell>
          <cell r="AH187" t="str">
            <v>*</v>
          </cell>
          <cell r="AI187">
            <v>13.96</v>
          </cell>
          <cell r="AJ187" t="str">
            <v>*</v>
          </cell>
          <cell r="AK187" t="str">
            <v>*</v>
          </cell>
          <cell r="AL187">
            <v>0.49</v>
          </cell>
          <cell r="AM187">
            <v>0.51</v>
          </cell>
          <cell r="AN187">
            <v>1</v>
          </cell>
          <cell r="AO187">
            <v>1</v>
          </cell>
          <cell r="AP187">
            <v>1</v>
          </cell>
          <cell r="AQ187"/>
          <cell r="AR187" t="str">
            <v>Adjacent Street Traffic</v>
          </cell>
          <cell r="AS187">
            <v>1</v>
          </cell>
          <cell r="AT187" t="str">
            <v>*</v>
          </cell>
          <cell r="AU187">
            <v>10</v>
          </cell>
          <cell r="AV187" t="str">
            <v>*</v>
          </cell>
          <cell r="AW187" t="str">
            <v>*</v>
          </cell>
          <cell r="AX187" t="str">
            <v>*</v>
          </cell>
          <cell r="AY187"/>
          <cell r="AZ187"/>
          <cell r="BA187"/>
          <cell r="BB187"/>
          <cell r="BC187"/>
          <cell r="BD187"/>
        </row>
        <row r="188">
          <cell r="A188"/>
          <cell r="B188"/>
          <cell r="C188"/>
          <cell r="D188"/>
          <cell r="E188"/>
          <cell r="F188"/>
          <cell r="G188"/>
          <cell r="H188"/>
          <cell r="I188"/>
          <cell r="J188" t="str">
            <v>Avg</v>
          </cell>
          <cell r="K188" t="str">
            <v>Eq</v>
          </cell>
          <cell r="L188" t="str">
            <v>Avg</v>
          </cell>
          <cell r="M188"/>
          <cell r="N188">
            <v>1.76</v>
          </cell>
          <cell r="O188" t="str">
            <v>N/A</v>
          </cell>
          <cell r="P188">
            <v>0.08</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445</v>
          </cell>
          <cell r="AF188" t="str">
            <v>Seat(s)</v>
          </cell>
          <cell r="AG188">
            <v>1.76</v>
          </cell>
          <cell r="AH188" t="str">
            <v>*</v>
          </cell>
          <cell r="AI188">
            <v>0.08</v>
          </cell>
          <cell r="AJ188" t="str">
            <v>*</v>
          </cell>
          <cell r="AK188" t="str">
            <v>*</v>
          </cell>
          <cell r="AL188">
            <v>0.44</v>
          </cell>
          <cell r="AM188">
            <v>0.56000000000000005</v>
          </cell>
          <cell r="AN188">
            <v>1</v>
          </cell>
          <cell r="AO188">
            <v>1</v>
          </cell>
          <cell r="AP188">
            <v>1</v>
          </cell>
          <cell r="AQ188"/>
          <cell r="AR188" t="str">
            <v>Adjacent Street Traffic</v>
          </cell>
          <cell r="AS188">
            <v>1</v>
          </cell>
          <cell r="AT188" t="str">
            <v>*</v>
          </cell>
          <cell r="AU188">
            <v>5</v>
          </cell>
          <cell r="AV188" t="str">
            <v>*</v>
          </cell>
          <cell r="AW188" t="str">
            <v>*</v>
          </cell>
          <cell r="AX188">
            <v>0.82</v>
          </cell>
          <cell r="AY188"/>
          <cell r="AZ188"/>
          <cell r="BA188" t="str">
            <v>T = 0.08(X) - 1.20</v>
          </cell>
          <cell r="BB188"/>
          <cell r="BC188"/>
          <cell r="BD188">
            <v>0</v>
          </cell>
        </row>
        <row r="189">
          <cell r="A189" t="str">
            <v>445a</v>
          </cell>
          <cell r="B189" t="str">
            <v>Movie Theater (Friday)</v>
          </cell>
          <cell r="C189" t="str">
            <v>1,000 Sq Ft</v>
          </cell>
          <cell r="D189" t="str">
            <v>General Urban/Suburban</v>
          </cell>
          <cell r="E189"/>
          <cell r="F189"/>
          <cell r="G189"/>
          <cell r="H189"/>
          <cell r="I189"/>
          <cell r="J189" t="str">
            <v>Eq</v>
          </cell>
          <cell r="K189" t="str">
            <v>Eq</v>
          </cell>
          <cell r="L189" t="str">
            <v>Avg</v>
          </cell>
          <cell r="M189" t="str">
            <v/>
          </cell>
          <cell r="N189" t="str">
            <v>N/A</v>
          </cell>
          <cell r="O189" t="str">
            <v>N/A</v>
          </cell>
          <cell r="P189">
            <v>4.8</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cell r="AF189" t="str">
            <v>1,000 Sq Ft</v>
          </cell>
          <cell r="AG189" t="str">
            <v>*</v>
          </cell>
          <cell r="AH189" t="str">
            <v>*</v>
          </cell>
          <cell r="AI189">
            <v>4.8</v>
          </cell>
          <cell r="AJ189" t="str">
            <v>*</v>
          </cell>
          <cell r="AK189" t="str">
            <v>*</v>
          </cell>
          <cell r="AL189">
            <v>0.62</v>
          </cell>
          <cell r="AM189">
            <v>0.38</v>
          </cell>
          <cell r="AN189">
            <v>1</v>
          </cell>
          <cell r="AO189">
            <v>1</v>
          </cell>
          <cell r="AP189">
            <v>1</v>
          </cell>
          <cell r="AQ189">
            <v>0</v>
          </cell>
          <cell r="AR189" t="str">
            <v>Adjacent Street Traffic</v>
          </cell>
          <cell r="AS189" t="str">
            <v>*</v>
          </cell>
          <cell r="AT189" t="str">
            <v>*</v>
          </cell>
          <cell r="AU189">
            <v>10</v>
          </cell>
          <cell r="AV189" t="str">
            <v>*</v>
          </cell>
          <cell r="AW189" t="str">
            <v>*</v>
          </cell>
          <cell r="AX189">
            <v>0.56000000000000005</v>
          </cell>
          <cell r="AY189">
            <v>0</v>
          </cell>
          <cell r="AZ189">
            <v>0</v>
          </cell>
          <cell r="BA189" t="str">
            <v>T = 5.53(X) - 44.30</v>
          </cell>
          <cell r="BB189">
            <v>0</v>
          </cell>
          <cell r="BC189">
            <v>0</v>
          </cell>
          <cell r="BD189">
            <v>0</v>
          </cell>
        </row>
        <row r="190">
          <cell r="A190"/>
          <cell r="B190"/>
          <cell r="C190"/>
          <cell r="D190"/>
          <cell r="E190"/>
          <cell r="F190"/>
          <cell r="G190"/>
          <cell r="H190"/>
          <cell r="I190"/>
          <cell r="J190" t="str">
            <v>Eq</v>
          </cell>
          <cell r="K190" t="str">
            <v>Eq</v>
          </cell>
          <cell r="L190" t="str">
            <v>Avg</v>
          </cell>
          <cell r="M190"/>
          <cell r="N190" t="str">
            <v>N/A</v>
          </cell>
          <cell r="O190" t="str">
            <v>N/A</v>
          </cell>
          <cell r="P190">
            <v>4.8</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t="str">
            <v>445a</v>
          </cell>
          <cell r="AF190" t="str">
            <v>1,000 Sq Ft</v>
          </cell>
          <cell r="AG190" t="str">
            <v>*</v>
          </cell>
          <cell r="AH190" t="str">
            <v>*</v>
          </cell>
          <cell r="AI190">
            <v>4.8</v>
          </cell>
          <cell r="AJ190" t="str">
            <v>*</v>
          </cell>
          <cell r="AK190" t="str">
            <v>*</v>
          </cell>
          <cell r="AL190">
            <v>0.62</v>
          </cell>
          <cell r="AM190">
            <v>0.38</v>
          </cell>
          <cell r="AN190">
            <v>1</v>
          </cell>
          <cell r="AO190">
            <v>1</v>
          </cell>
          <cell r="AP190">
            <v>1</v>
          </cell>
          <cell r="AQ190"/>
          <cell r="AR190" t="str">
            <v>Adjacent Street Traffic</v>
          </cell>
          <cell r="AS190" t="str">
            <v>*</v>
          </cell>
          <cell r="AT190" t="str">
            <v>*</v>
          </cell>
          <cell r="AU190">
            <v>10</v>
          </cell>
          <cell r="AV190" t="str">
            <v>*</v>
          </cell>
          <cell r="AW190" t="str">
            <v>*</v>
          </cell>
          <cell r="AX190">
            <v>0.56000000000000005</v>
          </cell>
          <cell r="AY190"/>
          <cell r="AZ190"/>
          <cell r="BA190" t="str">
            <v>T = 5.53(X) - 44.30</v>
          </cell>
          <cell r="BB190"/>
          <cell r="BC190"/>
          <cell r="BD190">
            <v>0</v>
          </cell>
        </row>
        <row r="191">
          <cell r="A191"/>
          <cell r="B191"/>
          <cell r="C191"/>
          <cell r="D191"/>
          <cell r="E191"/>
          <cell r="F191"/>
          <cell r="G191"/>
          <cell r="H191"/>
          <cell r="I191"/>
          <cell r="J191" t="str">
            <v>Avg</v>
          </cell>
          <cell r="K191" t="str">
            <v>Eq</v>
          </cell>
          <cell r="L191" t="str">
            <v>Eq</v>
          </cell>
          <cell r="M191"/>
          <cell r="N191">
            <v>299.77999999999997</v>
          </cell>
          <cell r="O191" t="str">
            <v>N/A</v>
          </cell>
          <cell r="P191" t="str">
            <v>N/A</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t="str">
            <v>445a</v>
          </cell>
          <cell r="AF191" t="str">
            <v>Screen(s)</v>
          </cell>
          <cell r="AG191">
            <v>299.77999999999997</v>
          </cell>
          <cell r="AH191" t="str">
            <v>*</v>
          </cell>
          <cell r="AI191">
            <v>25.41</v>
          </cell>
          <cell r="AJ191" t="str">
            <v>*</v>
          </cell>
          <cell r="AK191" t="str">
            <v>*</v>
          </cell>
          <cell r="AL191">
            <v>0.57999999999999996</v>
          </cell>
          <cell r="AM191">
            <v>0.42</v>
          </cell>
          <cell r="AN191">
            <v>1</v>
          </cell>
          <cell r="AO191">
            <v>1</v>
          </cell>
          <cell r="AP191">
            <v>1</v>
          </cell>
          <cell r="AQ191"/>
          <cell r="AR191" t="str">
            <v>Adjacent Street Traffic</v>
          </cell>
          <cell r="AS191">
            <v>3</v>
          </cell>
          <cell r="AT191" t="str">
            <v>*</v>
          </cell>
          <cell r="AU191">
            <v>22</v>
          </cell>
          <cell r="AV191" t="str">
            <v>*</v>
          </cell>
          <cell r="AW191" t="str">
            <v>*</v>
          </cell>
          <cell r="AX191" t="str">
            <v>*</v>
          </cell>
          <cell r="AY191"/>
          <cell r="AZ191"/>
          <cell r="BA191"/>
          <cell r="BB191"/>
          <cell r="BC191"/>
          <cell r="BD191"/>
        </row>
        <row r="192">
          <cell r="A192"/>
          <cell r="B192"/>
          <cell r="C192"/>
          <cell r="D192"/>
          <cell r="E192"/>
          <cell r="F192"/>
          <cell r="G192"/>
          <cell r="H192"/>
          <cell r="I192"/>
          <cell r="J192" t="str">
            <v>Eq</v>
          </cell>
          <cell r="K192" t="str">
            <v>Eq</v>
          </cell>
          <cell r="L192" t="str">
            <v>Avg</v>
          </cell>
          <cell r="M192"/>
          <cell r="N192" t="str">
            <v>N/A</v>
          </cell>
          <cell r="O192" t="str">
            <v>N/A</v>
          </cell>
          <cell r="P192">
            <v>0.1</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t="str">
            <v>445a</v>
          </cell>
          <cell r="AF192" t="str">
            <v>Seat(s)</v>
          </cell>
          <cell r="AG192" t="str">
            <v>*</v>
          </cell>
          <cell r="AH192" t="str">
            <v>*</v>
          </cell>
          <cell r="AI192">
            <v>0.1</v>
          </cell>
          <cell r="AJ192" t="str">
            <v>*</v>
          </cell>
          <cell r="AK192" t="str">
            <v>*</v>
          </cell>
          <cell r="AL192">
            <v>0.6</v>
          </cell>
          <cell r="AM192">
            <v>0.4</v>
          </cell>
          <cell r="AN192">
            <v>1</v>
          </cell>
          <cell r="AO192">
            <v>1</v>
          </cell>
          <cell r="AP192">
            <v>1</v>
          </cell>
          <cell r="AQ192"/>
          <cell r="AR192" t="str">
            <v>Adjacent Street Traffic</v>
          </cell>
          <cell r="AS192" t="str">
            <v>*</v>
          </cell>
          <cell r="AT192" t="str">
            <v>*</v>
          </cell>
          <cell r="AU192">
            <v>18</v>
          </cell>
          <cell r="AV192" t="str">
            <v>*</v>
          </cell>
          <cell r="AW192" t="str">
            <v>*</v>
          </cell>
          <cell r="AX192" t="str">
            <v>*</v>
          </cell>
          <cell r="AY192"/>
          <cell r="AZ192"/>
          <cell r="BA192"/>
          <cell r="BB192"/>
          <cell r="BC192"/>
          <cell r="BD192"/>
        </row>
        <row r="193">
          <cell r="A193">
            <v>452</v>
          </cell>
          <cell r="B193" t="str">
            <v>Horse Racetrack (1)</v>
          </cell>
          <cell r="C193" t="str">
            <v>Attendee(s)</v>
          </cell>
          <cell r="D193" t="str">
            <v>General Urban/Suburban</v>
          </cell>
          <cell r="E193"/>
          <cell r="F193"/>
          <cell r="G193"/>
          <cell r="H193"/>
          <cell r="I193"/>
          <cell r="J193" t="str">
            <v>Avg</v>
          </cell>
          <cell r="K193" t="str">
            <v>Eq</v>
          </cell>
          <cell r="L193" t="str">
            <v>Avg</v>
          </cell>
          <cell r="M193" t="str">
            <v>Yes</v>
          </cell>
          <cell r="N193">
            <v>1.19</v>
          </cell>
          <cell r="O193" t="str">
            <v>N/A</v>
          </cell>
          <cell r="P193">
            <v>0.13</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cell r="AF193" t="str">
            <v>Attendee(s)</v>
          </cell>
          <cell r="AG193">
            <v>1.19</v>
          </cell>
          <cell r="AH193" t="str">
            <v>*</v>
          </cell>
          <cell r="AI193">
            <v>0.13</v>
          </cell>
          <cell r="AJ193" t="str">
            <v>*</v>
          </cell>
          <cell r="AK193" t="str">
            <v>*</v>
          </cell>
          <cell r="AL193">
            <v>0.66</v>
          </cell>
          <cell r="AM193">
            <v>0.34</v>
          </cell>
          <cell r="AN193">
            <v>1</v>
          </cell>
          <cell r="AO193">
            <v>1</v>
          </cell>
          <cell r="AP193">
            <v>1</v>
          </cell>
          <cell r="AQ193" t="str">
            <v>Generator</v>
          </cell>
          <cell r="AR193" t="str">
            <v>Adjacent Street Traffic</v>
          </cell>
          <cell r="AS193">
            <v>1</v>
          </cell>
          <cell r="AT193" t="str">
            <v>*</v>
          </cell>
          <cell r="AU193">
            <v>1</v>
          </cell>
          <cell r="AV193" t="str">
            <v>*</v>
          </cell>
          <cell r="AW193" t="str">
            <v>*</v>
          </cell>
          <cell r="AX193" t="str">
            <v>*</v>
          </cell>
          <cell r="AY193">
            <v>0</v>
          </cell>
          <cell r="AZ193">
            <v>0</v>
          </cell>
          <cell r="BA193">
            <v>0</v>
          </cell>
          <cell r="BB193">
            <v>0</v>
          </cell>
          <cell r="BC193">
            <v>0</v>
          </cell>
          <cell r="BD193">
            <v>0</v>
          </cell>
        </row>
        <row r="194">
          <cell r="A194"/>
          <cell r="B194"/>
          <cell r="C194"/>
          <cell r="D194"/>
          <cell r="E194"/>
          <cell r="F194"/>
          <cell r="G194"/>
          <cell r="H194"/>
          <cell r="I194"/>
          <cell r="J194" t="str">
            <v>Avg</v>
          </cell>
          <cell r="K194" t="str">
            <v>Eq</v>
          </cell>
          <cell r="L194" t="str">
            <v>Avg</v>
          </cell>
          <cell r="M194"/>
          <cell r="N194">
            <v>1.19</v>
          </cell>
          <cell r="O194" t="str">
            <v>N/A</v>
          </cell>
          <cell r="P194">
            <v>0.13</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452</v>
          </cell>
          <cell r="AF194" t="str">
            <v>Attendee(s)</v>
          </cell>
          <cell r="AG194">
            <v>1.19</v>
          </cell>
          <cell r="AH194" t="str">
            <v>*</v>
          </cell>
          <cell r="AI194">
            <v>0.13</v>
          </cell>
          <cell r="AJ194" t="str">
            <v>*</v>
          </cell>
          <cell r="AK194" t="str">
            <v>*</v>
          </cell>
          <cell r="AL194">
            <v>0.66</v>
          </cell>
          <cell r="AM194">
            <v>0.34</v>
          </cell>
          <cell r="AN194">
            <v>1</v>
          </cell>
          <cell r="AO194">
            <v>1</v>
          </cell>
          <cell r="AP194">
            <v>1</v>
          </cell>
          <cell r="AQ194" t="str">
            <v>Generator</v>
          </cell>
          <cell r="AR194" t="str">
            <v>Adjacent Street Traffic</v>
          </cell>
          <cell r="AS194">
            <v>1</v>
          </cell>
          <cell r="AT194" t="str">
            <v>*</v>
          </cell>
          <cell r="AU194">
            <v>1</v>
          </cell>
          <cell r="AV194" t="str">
            <v>*</v>
          </cell>
          <cell r="AW194" t="str">
            <v>*</v>
          </cell>
          <cell r="AX194" t="str">
            <v>*</v>
          </cell>
          <cell r="AY194"/>
          <cell r="AZ194"/>
          <cell r="BA194"/>
          <cell r="BB194"/>
          <cell r="BC194"/>
          <cell r="BD194"/>
        </row>
        <row r="195">
          <cell r="A195"/>
          <cell r="B195"/>
          <cell r="C195"/>
          <cell r="D195"/>
          <cell r="E195"/>
          <cell r="F195"/>
          <cell r="G195"/>
          <cell r="H195"/>
          <cell r="I195"/>
          <cell r="J195" t="str">
            <v>Avg</v>
          </cell>
          <cell r="K195" t="str">
            <v>Eq</v>
          </cell>
          <cell r="L195" t="str">
            <v>Avg</v>
          </cell>
          <cell r="M195"/>
          <cell r="N195">
            <v>0.6</v>
          </cell>
          <cell r="O195" t="str">
            <v>N/A</v>
          </cell>
          <cell r="P195">
            <v>0.06</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452</v>
          </cell>
          <cell r="AF195" t="str">
            <v>Seat(s)</v>
          </cell>
          <cell r="AG195">
            <v>0.6</v>
          </cell>
          <cell r="AH195" t="str">
            <v>*</v>
          </cell>
          <cell r="AI195">
            <v>0.06</v>
          </cell>
          <cell r="AJ195" t="str">
            <v>*</v>
          </cell>
          <cell r="AK195" t="str">
            <v>*</v>
          </cell>
          <cell r="AL195">
            <v>0.66</v>
          </cell>
          <cell r="AM195">
            <v>0.34</v>
          </cell>
          <cell r="AN195">
            <v>1</v>
          </cell>
          <cell r="AO195">
            <v>1</v>
          </cell>
          <cell r="AP195">
            <v>1</v>
          </cell>
          <cell r="AQ195"/>
          <cell r="AR195" t="str">
            <v>Adjacent Street Traffic</v>
          </cell>
          <cell r="AS195">
            <v>1</v>
          </cell>
          <cell r="AT195" t="str">
            <v>*</v>
          </cell>
          <cell r="AU195">
            <v>1</v>
          </cell>
          <cell r="AV195" t="str">
            <v>*</v>
          </cell>
          <cell r="AW195" t="str">
            <v>*</v>
          </cell>
          <cell r="AX195" t="str">
            <v>*</v>
          </cell>
          <cell r="AY195"/>
          <cell r="AZ195"/>
          <cell r="BA195"/>
          <cell r="BB195"/>
          <cell r="BC195"/>
          <cell r="BD195"/>
        </row>
        <row r="196">
          <cell r="A196">
            <v>453</v>
          </cell>
          <cell r="B196" t="str">
            <v>Automobile Racetrack (Saturday) (1)</v>
          </cell>
          <cell r="C196" t="str">
            <v>Attendee(s)</v>
          </cell>
          <cell r="D196" t="str">
            <v>General Urban/Suburban</v>
          </cell>
          <cell r="E196"/>
          <cell r="F196"/>
          <cell r="G196"/>
          <cell r="H196"/>
          <cell r="I196"/>
          <cell r="J196" t="str">
            <v>Eq</v>
          </cell>
          <cell r="K196" t="str">
            <v>Eq</v>
          </cell>
          <cell r="L196" t="str">
            <v>Avg</v>
          </cell>
          <cell r="M196" t="str">
            <v>Yes</v>
          </cell>
          <cell r="N196" t="str">
            <v>N/A</v>
          </cell>
          <cell r="O196" t="str">
            <v>N/A</v>
          </cell>
          <cell r="P196">
            <v>0.28000000000000003</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453</v>
          </cell>
          <cell r="AF196" t="str">
            <v>Attendee(s)</v>
          </cell>
          <cell r="AG196" t="str">
            <v>*</v>
          </cell>
          <cell r="AH196" t="str">
            <v>*</v>
          </cell>
          <cell r="AI196">
            <v>0.28000000000000003</v>
          </cell>
          <cell r="AJ196" t="str">
            <v>*</v>
          </cell>
          <cell r="AK196" t="str">
            <v>*</v>
          </cell>
          <cell r="AL196">
            <v>0.01</v>
          </cell>
          <cell r="AM196">
            <v>0.99</v>
          </cell>
          <cell r="AN196">
            <v>1</v>
          </cell>
          <cell r="AO196">
            <v>1</v>
          </cell>
          <cell r="AP196">
            <v>1</v>
          </cell>
          <cell r="AQ196"/>
          <cell r="AR196" t="str">
            <v>Generator</v>
          </cell>
          <cell r="AS196" t="str">
            <v>*</v>
          </cell>
          <cell r="AT196" t="str">
            <v>*</v>
          </cell>
          <cell r="AU196">
            <v>2</v>
          </cell>
          <cell r="AV196" t="str">
            <v>*</v>
          </cell>
          <cell r="AW196" t="str">
            <v>*</v>
          </cell>
          <cell r="AX196" t="str">
            <v>*</v>
          </cell>
          <cell r="AY196"/>
          <cell r="AZ196"/>
          <cell r="BA196"/>
          <cell r="BB196"/>
          <cell r="BC196"/>
          <cell r="BD196"/>
        </row>
        <row r="197">
          <cell r="A197">
            <v>454</v>
          </cell>
          <cell r="B197" t="str">
            <v>Dog Racetrack</v>
          </cell>
          <cell r="C197" t="str">
            <v>Attendee(s)</v>
          </cell>
          <cell r="D197" t="str">
            <v>General Urban/Suburban</v>
          </cell>
          <cell r="E197"/>
          <cell r="F197"/>
          <cell r="G197"/>
          <cell r="H197"/>
          <cell r="I197"/>
          <cell r="J197" t="str">
            <v>Eq</v>
          </cell>
          <cell r="K197" t="str">
            <v>Eq</v>
          </cell>
          <cell r="L197" t="str">
            <v>Avg</v>
          </cell>
          <cell r="M197" t="str">
            <v>Yes</v>
          </cell>
          <cell r="N197" t="str">
            <v>N/A</v>
          </cell>
          <cell r="O197" t="str">
            <v>N/A</v>
          </cell>
          <cell r="P197">
            <v>0.15</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454</v>
          </cell>
          <cell r="AF197" t="str">
            <v>Attendee(s)</v>
          </cell>
          <cell r="AG197" t="str">
            <v>*</v>
          </cell>
          <cell r="AH197" t="str">
            <v>*</v>
          </cell>
          <cell r="AI197">
            <v>0.15</v>
          </cell>
          <cell r="AJ197" t="str">
            <v>*</v>
          </cell>
          <cell r="AK197" t="str">
            <v>*</v>
          </cell>
          <cell r="AL197">
            <v>0.08</v>
          </cell>
          <cell r="AM197">
            <v>0.92</v>
          </cell>
          <cell r="AN197">
            <v>1</v>
          </cell>
          <cell r="AO197">
            <v>1</v>
          </cell>
          <cell r="AP197">
            <v>1</v>
          </cell>
          <cell r="AQ197"/>
          <cell r="AR197" t="str">
            <v>Adjacent Street Traffic</v>
          </cell>
          <cell r="AS197" t="str">
            <v>*</v>
          </cell>
          <cell r="AT197" t="str">
            <v>*</v>
          </cell>
          <cell r="AU197">
            <v>1</v>
          </cell>
          <cell r="AV197" t="str">
            <v>*</v>
          </cell>
          <cell r="AW197" t="str">
            <v>*</v>
          </cell>
          <cell r="AX197" t="str">
            <v>*</v>
          </cell>
          <cell r="AY197"/>
          <cell r="AZ197"/>
          <cell r="BA197"/>
          <cell r="BB197"/>
          <cell r="BC197"/>
          <cell r="BD197"/>
        </row>
        <row r="198">
          <cell r="A198">
            <v>462</v>
          </cell>
          <cell r="B198" t="str">
            <v>Professional Baseball Stadium</v>
          </cell>
          <cell r="C198" t="str">
            <v>Attendee(s)</v>
          </cell>
          <cell r="D198" t="str">
            <v>General Urban/Suburban</v>
          </cell>
          <cell r="E198"/>
          <cell r="F198"/>
          <cell r="G198"/>
          <cell r="H198"/>
          <cell r="I198"/>
          <cell r="J198" t="str">
            <v>Avg</v>
          </cell>
          <cell r="K198" t="str">
            <v>Avg</v>
          </cell>
          <cell r="L198" t="str">
            <v>Avg</v>
          </cell>
          <cell r="M198" t="str">
            <v>Yes</v>
          </cell>
          <cell r="N198">
            <v>1.24</v>
          </cell>
          <cell r="O198">
            <v>0.02</v>
          </cell>
          <cell r="P198">
            <v>0.15</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462</v>
          </cell>
          <cell r="AF198" t="str">
            <v>Attendee(s)</v>
          </cell>
          <cell r="AG198">
            <v>1.24</v>
          </cell>
          <cell r="AH198">
            <v>0.02</v>
          </cell>
          <cell r="AI198">
            <v>0.15</v>
          </cell>
          <cell r="AJ198">
            <v>0.75</v>
          </cell>
          <cell r="AK198">
            <v>0.25</v>
          </cell>
          <cell r="AL198">
            <v>0.12</v>
          </cell>
          <cell r="AM198">
            <v>0.88</v>
          </cell>
          <cell r="AN198">
            <v>1</v>
          </cell>
          <cell r="AO198">
            <v>1</v>
          </cell>
          <cell r="AP198">
            <v>1</v>
          </cell>
          <cell r="AQ198" t="str">
            <v>Adjacent Street Traffic</v>
          </cell>
          <cell r="AR198" t="str">
            <v>Adjacent Street Traffic</v>
          </cell>
          <cell r="AS198">
            <v>2</v>
          </cell>
          <cell r="AT198">
            <v>2</v>
          </cell>
          <cell r="AU198">
            <v>2</v>
          </cell>
          <cell r="AV198" t="str">
            <v>*</v>
          </cell>
          <cell r="AW198" t="str">
            <v>*</v>
          </cell>
          <cell r="AX198" t="str">
            <v>*</v>
          </cell>
          <cell r="AY198"/>
          <cell r="AZ198"/>
          <cell r="BA198"/>
          <cell r="BB198"/>
          <cell r="BC198"/>
          <cell r="BD198"/>
        </row>
        <row r="199">
          <cell r="A199">
            <v>465</v>
          </cell>
          <cell r="B199" t="str">
            <v>Ice Skating Rink</v>
          </cell>
          <cell r="C199" t="str">
            <v>1,000 Sq Ft</v>
          </cell>
          <cell r="D199" t="str">
            <v>General Urban/Suburban</v>
          </cell>
          <cell r="E199"/>
          <cell r="F199"/>
          <cell r="G199"/>
          <cell r="H199"/>
          <cell r="I199"/>
          <cell r="J199" t="str">
            <v>Eq</v>
          </cell>
          <cell r="K199" t="str">
            <v>Avg</v>
          </cell>
          <cell r="L199" t="str">
            <v>Avg</v>
          </cell>
          <cell r="M199" t="str">
            <v>Yes</v>
          </cell>
          <cell r="N199" t="str">
            <v>N/A</v>
          </cell>
          <cell r="O199">
            <v>0.17</v>
          </cell>
          <cell r="P199">
            <v>1.33</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cell r="AF199" t="str">
            <v>1,000 Sq Ft</v>
          </cell>
          <cell r="AG199" t="str">
            <v>*</v>
          </cell>
          <cell r="AH199">
            <v>0.17</v>
          </cell>
          <cell r="AI199">
            <v>1.33</v>
          </cell>
          <cell r="AJ199">
            <v>0.37</v>
          </cell>
          <cell r="AK199">
            <v>0.63</v>
          </cell>
          <cell r="AL199">
            <v>0.55000000000000004</v>
          </cell>
          <cell r="AM199">
            <v>0.45</v>
          </cell>
          <cell r="AN199">
            <v>1</v>
          </cell>
          <cell r="AO199">
            <v>1</v>
          </cell>
          <cell r="AP199">
            <v>1</v>
          </cell>
          <cell r="AQ199" t="str">
            <v>Adjacent Street Traffic</v>
          </cell>
          <cell r="AR199" t="str">
            <v>Adjacent Street Traffic</v>
          </cell>
          <cell r="AS199" t="str">
            <v>*</v>
          </cell>
          <cell r="AT199">
            <v>1</v>
          </cell>
          <cell r="AU199">
            <v>5</v>
          </cell>
          <cell r="AV199" t="str">
            <v>*</v>
          </cell>
          <cell r="AW199" t="str">
            <v>*</v>
          </cell>
          <cell r="AX199" t="str">
            <v>*</v>
          </cell>
          <cell r="AY199">
            <v>0</v>
          </cell>
          <cell r="AZ199">
            <v>0</v>
          </cell>
          <cell r="BA199">
            <v>0</v>
          </cell>
          <cell r="BB199" t="str">
            <v xml:space="preserve"> </v>
          </cell>
          <cell r="BC199">
            <v>0</v>
          </cell>
          <cell r="BD199">
            <v>0</v>
          </cell>
        </row>
        <row r="200">
          <cell r="A200"/>
          <cell r="B200"/>
          <cell r="C200"/>
          <cell r="D200"/>
          <cell r="E200"/>
          <cell r="F200"/>
          <cell r="G200"/>
          <cell r="H200"/>
          <cell r="I200"/>
          <cell r="J200" t="str">
            <v>Eq</v>
          </cell>
          <cell r="K200" t="str">
            <v>Avg</v>
          </cell>
          <cell r="L200" t="str">
            <v>Avg</v>
          </cell>
          <cell r="M200"/>
          <cell r="N200" t="str">
            <v>N/A</v>
          </cell>
          <cell r="O200">
            <v>0.17</v>
          </cell>
          <cell r="P200">
            <v>1.33</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465</v>
          </cell>
          <cell r="AF200" t="str">
            <v>1,000 Sq Ft</v>
          </cell>
          <cell r="AG200" t="str">
            <v>*</v>
          </cell>
          <cell r="AH200">
            <v>0.17</v>
          </cell>
          <cell r="AI200">
            <v>1.33</v>
          </cell>
          <cell r="AJ200">
            <v>0.37</v>
          </cell>
          <cell r="AK200">
            <v>0.63</v>
          </cell>
          <cell r="AL200">
            <v>0.55000000000000004</v>
          </cell>
          <cell r="AM200">
            <v>0.45</v>
          </cell>
          <cell r="AN200">
            <v>1</v>
          </cell>
          <cell r="AO200">
            <v>1</v>
          </cell>
          <cell r="AP200">
            <v>1</v>
          </cell>
          <cell r="AQ200" t="str">
            <v>Adjacent Street Traffic</v>
          </cell>
          <cell r="AR200" t="str">
            <v>Adjacent Street Traffic</v>
          </cell>
          <cell r="AS200" t="str">
            <v>*</v>
          </cell>
          <cell r="AT200">
            <v>1</v>
          </cell>
          <cell r="AU200">
            <v>5</v>
          </cell>
          <cell r="AV200" t="str">
            <v>*</v>
          </cell>
          <cell r="AW200" t="str">
            <v>*</v>
          </cell>
          <cell r="AX200" t="str">
            <v>*</v>
          </cell>
          <cell r="AY200"/>
          <cell r="AZ200"/>
          <cell r="BA200"/>
          <cell r="BB200" t="str">
            <v xml:space="preserve"> </v>
          </cell>
          <cell r="BC200"/>
          <cell r="BD200"/>
        </row>
        <row r="201">
          <cell r="A201"/>
          <cell r="B201"/>
          <cell r="C201"/>
          <cell r="D201"/>
          <cell r="E201"/>
          <cell r="F201"/>
          <cell r="G201"/>
          <cell r="H201"/>
          <cell r="I201"/>
          <cell r="J201" t="str">
            <v>Eq</v>
          </cell>
          <cell r="K201" t="str">
            <v>Eq</v>
          </cell>
          <cell r="L201" t="str">
            <v>Avg</v>
          </cell>
          <cell r="M201"/>
          <cell r="N201" t="str">
            <v>N/A</v>
          </cell>
          <cell r="O201" t="str">
            <v>N/A</v>
          </cell>
          <cell r="P201">
            <v>45.17</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465</v>
          </cell>
          <cell r="AF201" t="str">
            <v>Rink(s)</v>
          </cell>
          <cell r="AG201" t="str">
            <v>*</v>
          </cell>
          <cell r="AH201" t="str">
            <v>*</v>
          </cell>
          <cell r="AI201">
            <v>45.17</v>
          </cell>
          <cell r="AJ201" t="str">
            <v>*</v>
          </cell>
          <cell r="AK201" t="str">
            <v>*</v>
          </cell>
          <cell r="AL201">
            <v>0.62</v>
          </cell>
          <cell r="AM201">
            <v>0.38</v>
          </cell>
          <cell r="AN201">
            <v>1</v>
          </cell>
          <cell r="AO201">
            <v>1</v>
          </cell>
          <cell r="AP201">
            <v>1</v>
          </cell>
          <cell r="AQ201"/>
          <cell r="AR201" t="str">
            <v>Adjacent Street Traffic</v>
          </cell>
          <cell r="AS201" t="str">
            <v>*</v>
          </cell>
          <cell r="AT201" t="str">
            <v>*</v>
          </cell>
          <cell r="AU201">
            <v>3</v>
          </cell>
          <cell r="AV201" t="str">
            <v>*</v>
          </cell>
          <cell r="AW201" t="str">
            <v>*</v>
          </cell>
          <cell r="AX201" t="str">
            <v>*</v>
          </cell>
          <cell r="AY201"/>
          <cell r="AZ201"/>
          <cell r="BA201"/>
          <cell r="BB201"/>
          <cell r="BC201"/>
          <cell r="BD201"/>
        </row>
        <row r="202">
          <cell r="A202"/>
          <cell r="B202"/>
          <cell r="C202"/>
          <cell r="D202"/>
          <cell r="E202"/>
          <cell r="F202"/>
          <cell r="G202"/>
          <cell r="H202"/>
          <cell r="I202"/>
          <cell r="J202" t="str">
            <v>Avg</v>
          </cell>
          <cell r="K202" t="str">
            <v>Avg</v>
          </cell>
          <cell r="L202" t="str">
            <v>Avg</v>
          </cell>
          <cell r="M202"/>
          <cell r="N202">
            <v>1.26</v>
          </cell>
          <cell r="O202">
            <v>0.01</v>
          </cell>
          <cell r="P202">
            <v>7.0000000000000007E-2</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465</v>
          </cell>
          <cell r="AF202" t="str">
            <v>Seat(s)</v>
          </cell>
          <cell r="AG202">
            <v>1.26</v>
          </cell>
          <cell r="AH202">
            <v>0.01</v>
          </cell>
          <cell r="AI202">
            <v>7.0000000000000007E-2</v>
          </cell>
          <cell r="AJ202">
            <v>0.37</v>
          </cell>
          <cell r="AK202">
            <v>0.63</v>
          </cell>
          <cell r="AL202">
            <v>0.6</v>
          </cell>
          <cell r="AM202">
            <v>0.4</v>
          </cell>
          <cell r="AN202">
            <v>1</v>
          </cell>
          <cell r="AO202">
            <v>1</v>
          </cell>
          <cell r="AP202">
            <v>1</v>
          </cell>
          <cell r="AQ202" t="str">
            <v>Adjacent Street Traffic</v>
          </cell>
          <cell r="AR202" t="str">
            <v>Adjacent Street Traffic</v>
          </cell>
          <cell r="AS202">
            <v>1</v>
          </cell>
          <cell r="AT202">
            <v>1</v>
          </cell>
          <cell r="AU202">
            <v>5</v>
          </cell>
          <cell r="AV202" t="str">
            <v>*</v>
          </cell>
          <cell r="AW202" t="str">
            <v>*</v>
          </cell>
          <cell r="AX202" t="str">
            <v>*</v>
          </cell>
          <cell r="AY202"/>
          <cell r="AZ202"/>
          <cell r="BA202"/>
          <cell r="BB202"/>
          <cell r="BC202"/>
          <cell r="BD202"/>
        </row>
        <row r="203">
          <cell r="A203">
            <v>466</v>
          </cell>
          <cell r="B203" t="str">
            <v>Snow Ski Area</v>
          </cell>
          <cell r="C203" t="str">
            <v>Lift(s)</v>
          </cell>
          <cell r="D203" t="str">
            <v>Rural</v>
          </cell>
          <cell r="E203"/>
          <cell r="F203"/>
          <cell r="G203"/>
          <cell r="H203"/>
          <cell r="I203"/>
          <cell r="J203" t="str">
            <v>Eq</v>
          </cell>
          <cell r="K203" t="str">
            <v>Avg</v>
          </cell>
          <cell r="L203" t="str">
            <v>Avg</v>
          </cell>
          <cell r="M203" t="str">
            <v>Yes</v>
          </cell>
          <cell r="N203" t="str">
            <v>N/A</v>
          </cell>
          <cell r="O203">
            <v>24.63</v>
          </cell>
          <cell r="P203">
            <v>33.770000000000003</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466</v>
          </cell>
          <cell r="AF203" t="str">
            <v>Lift(s)</v>
          </cell>
          <cell r="AG203" t="str">
            <v>*</v>
          </cell>
          <cell r="AH203">
            <v>24.63</v>
          </cell>
          <cell r="AI203">
            <v>33.770000000000003</v>
          </cell>
          <cell r="AJ203">
            <v>0.97</v>
          </cell>
          <cell r="AK203">
            <v>0.03</v>
          </cell>
          <cell r="AL203">
            <v>0.12</v>
          </cell>
          <cell r="AM203">
            <v>0.88</v>
          </cell>
          <cell r="AN203">
            <v>1</v>
          </cell>
          <cell r="AO203">
            <v>1</v>
          </cell>
          <cell r="AP203">
            <v>1</v>
          </cell>
          <cell r="AQ203" t="str">
            <v>Generator</v>
          </cell>
          <cell r="AR203" t="str">
            <v>Generator</v>
          </cell>
          <cell r="AS203" t="str">
            <v>*</v>
          </cell>
          <cell r="AT203">
            <v>1</v>
          </cell>
          <cell r="AU203">
            <v>3</v>
          </cell>
          <cell r="AV203" t="str">
            <v>*</v>
          </cell>
          <cell r="AW203" t="str">
            <v>*</v>
          </cell>
          <cell r="AX203" t="str">
            <v>*</v>
          </cell>
          <cell r="AY203"/>
          <cell r="AZ203"/>
          <cell r="BA203"/>
          <cell r="BB203" t="str">
            <v xml:space="preserve"> </v>
          </cell>
          <cell r="BC203"/>
          <cell r="BD203"/>
        </row>
        <row r="204">
          <cell r="A204">
            <v>470</v>
          </cell>
          <cell r="B204" t="str">
            <v>Bingo Hall (1)</v>
          </cell>
          <cell r="C204" t="str">
            <v>Attendee(s)</v>
          </cell>
          <cell r="D204" t="str">
            <v>General Urban/Suburban</v>
          </cell>
          <cell r="E204"/>
          <cell r="F204"/>
          <cell r="G204"/>
          <cell r="H204"/>
          <cell r="I204"/>
          <cell r="J204" t="str">
            <v>Eq</v>
          </cell>
          <cell r="K204" t="str">
            <v>Avg</v>
          </cell>
          <cell r="L204" t="str">
            <v>Avg</v>
          </cell>
          <cell r="M204" t="str">
            <v>Yes</v>
          </cell>
          <cell r="N204" t="str">
            <v>N/A</v>
          </cell>
          <cell r="O204">
            <v>0.01</v>
          </cell>
          <cell r="P204">
            <v>0.82</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cell r="AF204" t="str">
            <v>Attendee(s)</v>
          </cell>
          <cell r="AG204" t="str">
            <v>*</v>
          </cell>
          <cell r="AH204">
            <v>0.01</v>
          </cell>
          <cell r="AI204">
            <v>0.82</v>
          </cell>
          <cell r="AJ204" t="str">
            <v>*</v>
          </cell>
          <cell r="AK204" t="str">
            <v>*</v>
          </cell>
          <cell r="AL204">
            <v>0.08</v>
          </cell>
          <cell r="AM204">
            <v>0.92</v>
          </cell>
          <cell r="AN204">
            <v>1</v>
          </cell>
          <cell r="AO204">
            <v>1</v>
          </cell>
          <cell r="AP204">
            <v>1</v>
          </cell>
          <cell r="AQ204" t="str">
            <v>Generator</v>
          </cell>
          <cell r="AR204" t="str">
            <v>Generator</v>
          </cell>
          <cell r="AS204" t="str">
            <v>*</v>
          </cell>
          <cell r="AT204">
            <v>1</v>
          </cell>
          <cell r="AU204">
            <v>1</v>
          </cell>
          <cell r="AV204" t="str">
            <v>*</v>
          </cell>
          <cell r="AW204" t="str">
            <v>*</v>
          </cell>
          <cell r="AX204" t="str">
            <v>*</v>
          </cell>
          <cell r="AY204">
            <v>0</v>
          </cell>
          <cell r="AZ204">
            <v>0</v>
          </cell>
          <cell r="BA204">
            <v>0</v>
          </cell>
          <cell r="BB204">
            <v>0</v>
          </cell>
          <cell r="BC204">
            <v>0</v>
          </cell>
          <cell r="BD204">
            <v>0</v>
          </cell>
        </row>
        <row r="205">
          <cell r="A205"/>
          <cell r="B205"/>
          <cell r="C205"/>
          <cell r="D205"/>
          <cell r="E205"/>
          <cell r="F205"/>
          <cell r="G205"/>
          <cell r="H205"/>
          <cell r="I205"/>
          <cell r="J205" t="str">
            <v>Eq</v>
          </cell>
          <cell r="K205" t="str">
            <v>Avg</v>
          </cell>
          <cell r="L205" t="str">
            <v>Avg</v>
          </cell>
          <cell r="M205"/>
          <cell r="N205" t="str">
            <v>N/A</v>
          </cell>
          <cell r="O205">
            <v>0.01</v>
          </cell>
          <cell r="P205">
            <v>0.82</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470</v>
          </cell>
          <cell r="AF205" t="str">
            <v>Attendee(s)</v>
          </cell>
          <cell r="AG205" t="str">
            <v>*</v>
          </cell>
          <cell r="AH205">
            <v>0.01</v>
          </cell>
          <cell r="AI205">
            <v>0.82</v>
          </cell>
          <cell r="AJ205" t="str">
            <v>*</v>
          </cell>
          <cell r="AK205" t="str">
            <v>*</v>
          </cell>
          <cell r="AL205">
            <v>0.08</v>
          </cell>
          <cell r="AM205">
            <v>0.92</v>
          </cell>
          <cell r="AN205">
            <v>1</v>
          </cell>
          <cell r="AO205">
            <v>1</v>
          </cell>
          <cell r="AP205">
            <v>1</v>
          </cell>
          <cell r="AQ205" t="str">
            <v>Generator</v>
          </cell>
          <cell r="AR205" t="str">
            <v>Generator</v>
          </cell>
          <cell r="AS205" t="str">
            <v>*</v>
          </cell>
          <cell r="AT205">
            <v>1</v>
          </cell>
          <cell r="AU205">
            <v>1</v>
          </cell>
          <cell r="AV205" t="str">
            <v>*</v>
          </cell>
          <cell r="AW205" t="str">
            <v>*</v>
          </cell>
          <cell r="AX205" t="str">
            <v>*</v>
          </cell>
          <cell r="AY205"/>
          <cell r="AZ205"/>
          <cell r="BA205"/>
          <cell r="BB205"/>
          <cell r="BC205"/>
          <cell r="BD205"/>
        </row>
        <row r="206">
          <cell r="A206"/>
          <cell r="B206"/>
          <cell r="C206"/>
          <cell r="D206"/>
          <cell r="E206"/>
          <cell r="F206"/>
          <cell r="G206"/>
          <cell r="H206"/>
          <cell r="I206"/>
          <cell r="J206" t="str">
            <v>Eq</v>
          </cell>
          <cell r="K206" t="str">
            <v>Avg</v>
          </cell>
          <cell r="L206" t="str">
            <v>Avg</v>
          </cell>
          <cell r="M206"/>
          <cell r="N206" t="str">
            <v>N/A</v>
          </cell>
          <cell r="O206">
            <v>0.15</v>
          </cell>
          <cell r="P206">
            <v>0.48</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470</v>
          </cell>
          <cell r="AF206" t="str">
            <v>Seat(s)</v>
          </cell>
          <cell r="AG206" t="str">
            <v>*</v>
          </cell>
          <cell r="AH206">
            <v>0.15</v>
          </cell>
          <cell r="AI206">
            <v>0.48</v>
          </cell>
          <cell r="AJ206">
            <v>0.93</v>
          </cell>
          <cell r="AK206">
            <v>7.0000000000000007E-2</v>
          </cell>
          <cell r="AL206">
            <v>0.08</v>
          </cell>
          <cell r="AM206">
            <v>0.92</v>
          </cell>
          <cell r="AN206">
            <v>1</v>
          </cell>
          <cell r="AO206">
            <v>1</v>
          </cell>
          <cell r="AP206">
            <v>1</v>
          </cell>
          <cell r="AQ206" t="str">
            <v>Generator</v>
          </cell>
          <cell r="AR206" t="str">
            <v>Generator</v>
          </cell>
          <cell r="AS206" t="str">
            <v>*</v>
          </cell>
          <cell r="AT206">
            <v>1</v>
          </cell>
          <cell r="AU206">
            <v>1</v>
          </cell>
          <cell r="AV206" t="str">
            <v>*</v>
          </cell>
          <cell r="AW206" t="str">
            <v>*</v>
          </cell>
          <cell r="AX206" t="str">
            <v>*</v>
          </cell>
          <cell r="AY206"/>
          <cell r="AZ206"/>
          <cell r="BA206"/>
          <cell r="BB206"/>
          <cell r="BC206"/>
          <cell r="BD206"/>
        </row>
        <row r="207">
          <cell r="A207">
            <v>473</v>
          </cell>
          <cell r="B207" t="str">
            <v>Casino (1)</v>
          </cell>
          <cell r="C207" t="str">
            <v>1,000 Sq Ft</v>
          </cell>
          <cell r="D207" t="str">
            <v>General Urban/Suburban</v>
          </cell>
          <cell r="E207"/>
          <cell r="F207"/>
          <cell r="G207"/>
          <cell r="H207"/>
          <cell r="I207"/>
          <cell r="J207" t="str">
            <v>Avg</v>
          </cell>
          <cell r="K207" t="str">
            <v>Avg</v>
          </cell>
          <cell r="L207" t="str">
            <v>Avg</v>
          </cell>
          <cell r="M207" t="str">
            <v>Yes</v>
          </cell>
          <cell r="N207">
            <v>388.18</v>
          </cell>
          <cell r="O207">
            <v>20.309999999999999</v>
          </cell>
          <cell r="P207">
            <v>22.61</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cell r="AF207" t="str">
            <v>1,000 Sq Ft</v>
          </cell>
          <cell r="AG207">
            <v>388.18</v>
          </cell>
          <cell r="AH207">
            <v>20.309999999999999</v>
          </cell>
          <cell r="AI207">
            <v>22.61</v>
          </cell>
          <cell r="AJ207">
            <v>0.56000000000000005</v>
          </cell>
          <cell r="AK207">
            <v>0.44</v>
          </cell>
          <cell r="AL207">
            <v>0.52</v>
          </cell>
          <cell r="AM207">
            <v>0.48</v>
          </cell>
          <cell r="AN207">
            <v>1</v>
          </cell>
          <cell r="AO207">
            <v>1</v>
          </cell>
          <cell r="AP207">
            <v>1</v>
          </cell>
          <cell r="AQ207" t="str">
            <v>Generator</v>
          </cell>
          <cell r="AR207" t="str">
            <v>Adjacent Street Traffic</v>
          </cell>
          <cell r="AS207">
            <v>4</v>
          </cell>
          <cell r="AT207">
            <v>3</v>
          </cell>
          <cell r="AU207">
            <v>10</v>
          </cell>
          <cell r="AV207">
            <v>0.52</v>
          </cell>
          <cell r="AW207" t="str">
            <v>*</v>
          </cell>
          <cell r="AX207">
            <v>0.98</v>
          </cell>
          <cell r="AY207" t="str">
            <v>T = 172.89(X) + 8101.66</v>
          </cell>
          <cell r="AZ207">
            <v>0</v>
          </cell>
          <cell r="BA207" t="str">
            <v>T = 22.82(X) - 3.29</v>
          </cell>
          <cell r="BB207">
            <v>0</v>
          </cell>
          <cell r="BC207">
            <v>0</v>
          </cell>
          <cell r="BD207">
            <v>0</v>
          </cell>
        </row>
        <row r="208">
          <cell r="A208"/>
          <cell r="B208"/>
          <cell r="C208"/>
          <cell r="D208"/>
          <cell r="E208"/>
          <cell r="F208"/>
          <cell r="G208"/>
          <cell r="H208"/>
          <cell r="I208"/>
          <cell r="J208" t="str">
            <v>Avg</v>
          </cell>
          <cell r="K208" t="str">
            <v>Avg</v>
          </cell>
          <cell r="L208" t="str">
            <v>Avg</v>
          </cell>
          <cell r="M208"/>
          <cell r="N208">
            <v>388.18</v>
          </cell>
          <cell r="O208">
            <v>20.309999999999999</v>
          </cell>
          <cell r="P208">
            <v>22.61</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473</v>
          </cell>
          <cell r="AF208" t="str">
            <v>1,000 Sq Ft</v>
          </cell>
          <cell r="AG208">
            <v>388.18</v>
          </cell>
          <cell r="AH208">
            <v>20.309999999999999</v>
          </cell>
          <cell r="AI208">
            <v>22.61</v>
          </cell>
          <cell r="AJ208">
            <v>0.56000000000000005</v>
          </cell>
          <cell r="AK208">
            <v>0.44</v>
          </cell>
          <cell r="AL208">
            <v>0.52</v>
          </cell>
          <cell r="AM208">
            <v>0.48</v>
          </cell>
          <cell r="AN208">
            <v>1</v>
          </cell>
          <cell r="AO208">
            <v>1</v>
          </cell>
          <cell r="AP208">
            <v>1</v>
          </cell>
          <cell r="AQ208" t="str">
            <v>Generator</v>
          </cell>
          <cell r="AR208" t="str">
            <v>Adjacent Street Traffic</v>
          </cell>
          <cell r="AS208">
            <v>4</v>
          </cell>
          <cell r="AT208">
            <v>3</v>
          </cell>
          <cell r="AU208">
            <v>10</v>
          </cell>
          <cell r="AV208">
            <v>0.52</v>
          </cell>
          <cell r="AW208" t="str">
            <v>*</v>
          </cell>
          <cell r="AX208">
            <v>0.98</v>
          </cell>
          <cell r="AY208" t="str">
            <v>T = 172.89(X) + 8101.66</v>
          </cell>
          <cell r="AZ208"/>
          <cell r="BA208" t="str">
            <v>T = 22.82(X) - 3.29</v>
          </cell>
          <cell r="BB208">
            <v>0</v>
          </cell>
          <cell r="BC208"/>
          <cell r="BD208">
            <v>0</v>
          </cell>
        </row>
        <row r="209">
          <cell r="A209"/>
          <cell r="B209"/>
          <cell r="C209"/>
          <cell r="D209"/>
          <cell r="E209"/>
          <cell r="F209"/>
          <cell r="G209"/>
          <cell r="H209"/>
          <cell r="I209"/>
          <cell r="J209" t="str">
            <v>Avg</v>
          </cell>
          <cell r="K209" t="str">
            <v>Avg</v>
          </cell>
          <cell r="L209" t="str">
            <v>Avg</v>
          </cell>
          <cell r="M209"/>
          <cell r="N209">
            <v>8.01</v>
          </cell>
          <cell r="O209">
            <v>0.4</v>
          </cell>
          <cell r="P209">
            <v>0.46</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473</v>
          </cell>
          <cell r="AF209" t="str">
            <v>Gaming Position(s) (Slots)</v>
          </cell>
          <cell r="AG209">
            <v>8.01</v>
          </cell>
          <cell r="AH209">
            <v>0.4</v>
          </cell>
          <cell r="AI209">
            <v>0.46</v>
          </cell>
          <cell r="AJ209">
            <v>0.56999999999999995</v>
          </cell>
          <cell r="AK209">
            <v>0.43</v>
          </cell>
          <cell r="AL209">
            <v>0.51</v>
          </cell>
          <cell r="AM209">
            <v>0.49</v>
          </cell>
          <cell r="AN209">
            <v>1</v>
          </cell>
          <cell r="AO209">
            <v>1</v>
          </cell>
          <cell r="AP209">
            <v>1</v>
          </cell>
          <cell r="AQ209" t="str">
            <v>Generator</v>
          </cell>
          <cell r="AR209" t="str">
            <v>Adjacent Street Traffic</v>
          </cell>
          <cell r="AS209">
            <v>4</v>
          </cell>
          <cell r="AT209">
            <v>12</v>
          </cell>
          <cell r="AU209">
            <v>5</v>
          </cell>
          <cell r="AV209" t="str">
            <v>*</v>
          </cell>
          <cell r="AW209">
            <v>0.75</v>
          </cell>
          <cell r="AX209">
            <v>0.79</v>
          </cell>
          <cell r="AY209"/>
          <cell r="AZ209" t="str">
            <v>Ln(T) = 0.61 Ln(X) + 2.02</v>
          </cell>
          <cell r="BA209" t="str">
            <v>T = 0.40(X) + 101.04</v>
          </cell>
          <cell r="BB209"/>
          <cell r="BC209">
            <v>0</v>
          </cell>
          <cell r="BD209">
            <v>0</v>
          </cell>
        </row>
        <row r="210">
          <cell r="A210">
            <v>480</v>
          </cell>
          <cell r="B210" t="str">
            <v>Amusement Park</v>
          </cell>
          <cell r="C210" t="str">
            <v>Acre(s)</v>
          </cell>
          <cell r="D210" t="str">
            <v>General Urban/Suburban</v>
          </cell>
          <cell r="E210"/>
          <cell r="F210"/>
          <cell r="G210"/>
          <cell r="H210"/>
          <cell r="I210"/>
          <cell r="J210" t="str">
            <v>Avg</v>
          </cell>
          <cell r="K210" t="str">
            <v>Avg</v>
          </cell>
          <cell r="L210" t="str">
            <v>Avg</v>
          </cell>
          <cell r="M210" t="str">
            <v>Yes</v>
          </cell>
          <cell r="N210">
            <v>53.41</v>
          </cell>
          <cell r="O210">
            <v>0.21</v>
          </cell>
          <cell r="P210">
            <v>3.95</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cell r="AF210" t="str">
            <v>Acre(s)</v>
          </cell>
          <cell r="AG210">
            <v>53.41</v>
          </cell>
          <cell r="AH210">
            <v>0.21</v>
          </cell>
          <cell r="AI210">
            <v>3.95</v>
          </cell>
          <cell r="AJ210">
            <v>0.88</v>
          </cell>
          <cell r="AK210">
            <v>0.12</v>
          </cell>
          <cell r="AL210">
            <v>0.61</v>
          </cell>
          <cell r="AM210">
            <v>0.39</v>
          </cell>
          <cell r="AN210">
            <v>1</v>
          </cell>
          <cell r="AO210">
            <v>1</v>
          </cell>
          <cell r="AP210">
            <v>1</v>
          </cell>
          <cell r="AQ210" t="str">
            <v>Adjacent Street Traffic</v>
          </cell>
          <cell r="AR210" t="str">
            <v>Adjacent Street Traffic</v>
          </cell>
          <cell r="AS210">
            <v>1</v>
          </cell>
          <cell r="AT210">
            <v>1</v>
          </cell>
          <cell r="AU210">
            <v>1</v>
          </cell>
          <cell r="AV210" t="str">
            <v>*</v>
          </cell>
          <cell r="AW210" t="str">
            <v>*</v>
          </cell>
          <cell r="AX210" t="str">
            <v>*</v>
          </cell>
          <cell r="AY210">
            <v>0</v>
          </cell>
          <cell r="AZ210">
            <v>0</v>
          </cell>
          <cell r="BA210">
            <v>0</v>
          </cell>
          <cell r="BB210">
            <v>0</v>
          </cell>
          <cell r="BC210">
            <v>0</v>
          </cell>
          <cell r="BD210">
            <v>0</v>
          </cell>
        </row>
        <row r="211">
          <cell r="A211"/>
          <cell r="B211"/>
          <cell r="C211"/>
          <cell r="D211"/>
          <cell r="E211"/>
          <cell r="F211"/>
          <cell r="G211"/>
          <cell r="H211"/>
          <cell r="I211"/>
          <cell r="J211" t="str">
            <v>Avg</v>
          </cell>
          <cell r="K211" t="str">
            <v>Avg</v>
          </cell>
          <cell r="L211" t="str">
            <v>Avg</v>
          </cell>
          <cell r="M211"/>
          <cell r="N211">
            <v>53.41</v>
          </cell>
          <cell r="O211">
            <v>0.21</v>
          </cell>
          <cell r="P211">
            <v>3.95</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480</v>
          </cell>
          <cell r="AF211" t="str">
            <v>Acre(s)</v>
          </cell>
          <cell r="AG211">
            <v>53.41</v>
          </cell>
          <cell r="AH211">
            <v>0.21</v>
          </cell>
          <cell r="AI211">
            <v>3.95</v>
          </cell>
          <cell r="AJ211">
            <v>0.88</v>
          </cell>
          <cell r="AK211">
            <v>0.12</v>
          </cell>
          <cell r="AL211">
            <v>0.61</v>
          </cell>
          <cell r="AM211">
            <v>0.39</v>
          </cell>
          <cell r="AN211">
            <v>1</v>
          </cell>
          <cell r="AO211">
            <v>1</v>
          </cell>
          <cell r="AP211">
            <v>1</v>
          </cell>
          <cell r="AQ211" t="str">
            <v>Adjacent Street Traffic</v>
          </cell>
          <cell r="AR211" t="str">
            <v>Adjacent Street Traffic</v>
          </cell>
          <cell r="AS211">
            <v>1</v>
          </cell>
          <cell r="AT211">
            <v>1</v>
          </cell>
          <cell r="AU211">
            <v>1</v>
          </cell>
          <cell r="AV211" t="str">
            <v>*</v>
          </cell>
          <cell r="AW211" t="str">
            <v>*</v>
          </cell>
          <cell r="AX211" t="str">
            <v>*</v>
          </cell>
          <cell r="AY211"/>
          <cell r="AZ211"/>
          <cell r="BA211"/>
          <cell r="BB211"/>
          <cell r="BC211"/>
          <cell r="BD211"/>
        </row>
        <row r="212">
          <cell r="A212"/>
          <cell r="B212"/>
          <cell r="C212"/>
          <cell r="D212"/>
          <cell r="E212"/>
          <cell r="F212"/>
          <cell r="G212"/>
          <cell r="H212"/>
          <cell r="I212"/>
          <cell r="J212" t="str">
            <v>Eq</v>
          </cell>
          <cell r="K212" t="str">
            <v>Avg</v>
          </cell>
          <cell r="L212" t="str">
            <v>Avg</v>
          </cell>
          <cell r="M212"/>
          <cell r="N212" t="str">
            <v>N/A</v>
          </cell>
          <cell r="O212">
            <v>0.03</v>
          </cell>
          <cell r="P212">
            <v>0.5</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480</v>
          </cell>
          <cell r="AF212" t="str">
            <v>Employee(s)</v>
          </cell>
          <cell r="AG212" t="str">
            <v>*</v>
          </cell>
          <cell r="AH212">
            <v>0.03</v>
          </cell>
          <cell r="AI212">
            <v>0.5</v>
          </cell>
          <cell r="AJ212">
            <v>0.88</v>
          </cell>
          <cell r="AK212">
            <v>0.12</v>
          </cell>
          <cell r="AL212">
            <v>0.61</v>
          </cell>
          <cell r="AM212">
            <v>0.39</v>
          </cell>
          <cell r="AN212">
            <v>1</v>
          </cell>
          <cell r="AO212">
            <v>1</v>
          </cell>
          <cell r="AP212">
            <v>1</v>
          </cell>
          <cell r="AQ212" t="str">
            <v>Adjacent Street Traffic</v>
          </cell>
          <cell r="AR212" t="str">
            <v>Adjacent Street Traffic</v>
          </cell>
          <cell r="AS212" t="str">
            <v>*</v>
          </cell>
          <cell r="AT212">
            <v>1</v>
          </cell>
          <cell r="AU212">
            <v>1</v>
          </cell>
          <cell r="AV212" t="str">
            <v>*</v>
          </cell>
          <cell r="AW212" t="str">
            <v>*</v>
          </cell>
          <cell r="AX212" t="str">
            <v>*</v>
          </cell>
          <cell r="AY212"/>
          <cell r="AZ212"/>
          <cell r="BA212"/>
          <cell r="BB212"/>
          <cell r="BC212"/>
          <cell r="BD212"/>
        </row>
        <row r="213">
          <cell r="A213">
            <v>482</v>
          </cell>
          <cell r="B213" t="str">
            <v>Water Slide Park</v>
          </cell>
          <cell r="C213" t="str">
            <v>Parking Space(s)</v>
          </cell>
          <cell r="D213" t="str">
            <v>General Urban/Suburban</v>
          </cell>
          <cell r="E213"/>
          <cell r="F213"/>
          <cell r="G213"/>
          <cell r="H213"/>
          <cell r="I213"/>
          <cell r="J213" t="str">
            <v>Avg</v>
          </cell>
          <cell r="K213" t="str">
            <v>Avg</v>
          </cell>
          <cell r="L213" t="str">
            <v>Avg</v>
          </cell>
          <cell r="M213" t="str">
            <v>Yes</v>
          </cell>
          <cell r="N213">
            <v>2.27</v>
          </cell>
          <cell r="O213">
            <v>0.08</v>
          </cell>
          <cell r="P213">
            <v>0.28000000000000003</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482</v>
          </cell>
          <cell r="AF213" t="str">
            <v>Parking Space(s)</v>
          </cell>
          <cell r="AG213">
            <v>2.27</v>
          </cell>
          <cell r="AH213">
            <v>0.08</v>
          </cell>
          <cell r="AI213">
            <v>0.28000000000000003</v>
          </cell>
          <cell r="AJ213">
            <v>0.7</v>
          </cell>
          <cell r="AK213">
            <v>0.3</v>
          </cell>
          <cell r="AL213">
            <v>0.21</v>
          </cell>
          <cell r="AM213">
            <v>0.79</v>
          </cell>
          <cell r="AN213">
            <v>1</v>
          </cell>
          <cell r="AO213">
            <v>1</v>
          </cell>
          <cell r="AP213">
            <v>1</v>
          </cell>
          <cell r="AQ213" t="str">
            <v>Adjacent Street Traffic</v>
          </cell>
          <cell r="AR213" t="str">
            <v>Adjacent Street Traffic</v>
          </cell>
          <cell r="AS213">
            <v>2</v>
          </cell>
          <cell r="AT213">
            <v>1</v>
          </cell>
          <cell r="AU213">
            <v>1</v>
          </cell>
          <cell r="AV213" t="str">
            <v>*</v>
          </cell>
          <cell r="AW213" t="str">
            <v>*</v>
          </cell>
          <cell r="AX213" t="str">
            <v>*</v>
          </cell>
          <cell r="AY213"/>
          <cell r="AZ213"/>
          <cell r="BA213"/>
          <cell r="BB213"/>
          <cell r="BC213"/>
          <cell r="BD213"/>
        </row>
        <row r="214">
          <cell r="A214" t="str">
            <v>482a</v>
          </cell>
          <cell r="B214" t="str">
            <v>Water Slide Park (Saturday) (1)</v>
          </cell>
          <cell r="C214" t="str">
            <v>Acre(s)</v>
          </cell>
          <cell r="D214" t="str">
            <v>General Urban/Suburban</v>
          </cell>
          <cell r="E214"/>
          <cell r="F214"/>
          <cell r="G214"/>
          <cell r="H214"/>
          <cell r="I214"/>
          <cell r="J214" t="str">
            <v>Avg</v>
          </cell>
          <cell r="K214" t="str">
            <v>Eq</v>
          </cell>
          <cell r="L214" t="str">
            <v>Avg</v>
          </cell>
          <cell r="M214"/>
          <cell r="N214">
            <v>150.33000000000001</v>
          </cell>
          <cell r="O214" t="str">
            <v>N/A</v>
          </cell>
          <cell r="P214">
            <v>22.92</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cell r="AF214" t="str">
            <v>Acre(s)</v>
          </cell>
          <cell r="AG214">
            <v>150.33000000000001</v>
          </cell>
          <cell r="AH214" t="str">
            <v>*</v>
          </cell>
          <cell r="AI214">
            <v>22.92</v>
          </cell>
          <cell r="AJ214" t="str">
            <v>*</v>
          </cell>
          <cell r="AK214" t="str">
            <v>*</v>
          </cell>
          <cell r="AL214">
            <v>0.57999999999999996</v>
          </cell>
          <cell r="AM214">
            <v>0.42</v>
          </cell>
          <cell r="AN214">
            <v>1</v>
          </cell>
          <cell r="AO214">
            <v>1</v>
          </cell>
          <cell r="AP214">
            <v>1</v>
          </cell>
          <cell r="AQ214">
            <v>0</v>
          </cell>
          <cell r="AR214" t="str">
            <v>Generator</v>
          </cell>
          <cell r="AS214">
            <v>1</v>
          </cell>
          <cell r="AT214" t="str">
            <v>*</v>
          </cell>
          <cell r="AU214">
            <v>1</v>
          </cell>
          <cell r="AV214" t="str">
            <v>*</v>
          </cell>
          <cell r="AW214" t="str">
            <v>*</v>
          </cell>
          <cell r="AX214" t="str">
            <v>*</v>
          </cell>
          <cell r="AY214">
            <v>0</v>
          </cell>
          <cell r="AZ214">
            <v>0</v>
          </cell>
          <cell r="BA214">
            <v>0</v>
          </cell>
          <cell r="BB214">
            <v>0</v>
          </cell>
          <cell r="BC214">
            <v>0</v>
          </cell>
          <cell r="BD214">
            <v>0</v>
          </cell>
        </row>
        <row r="215">
          <cell r="A215"/>
          <cell r="B215"/>
          <cell r="C215"/>
          <cell r="D215"/>
          <cell r="E215"/>
          <cell r="F215"/>
          <cell r="G215"/>
          <cell r="H215"/>
          <cell r="I215"/>
          <cell r="J215" t="str">
            <v>Avg</v>
          </cell>
          <cell r="K215" t="str">
            <v>Eq</v>
          </cell>
          <cell r="L215" t="str">
            <v>Avg</v>
          </cell>
          <cell r="M215"/>
          <cell r="N215">
            <v>150.33000000000001</v>
          </cell>
          <cell r="O215" t="str">
            <v>N/A</v>
          </cell>
          <cell r="P215">
            <v>22.92</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t="str">
            <v>482a</v>
          </cell>
          <cell r="AF215" t="str">
            <v>Acre(s)</v>
          </cell>
          <cell r="AG215">
            <v>150.33000000000001</v>
          </cell>
          <cell r="AH215" t="str">
            <v>*</v>
          </cell>
          <cell r="AI215">
            <v>22.92</v>
          </cell>
          <cell r="AJ215" t="str">
            <v>*</v>
          </cell>
          <cell r="AK215" t="str">
            <v>*</v>
          </cell>
          <cell r="AL215">
            <v>0.57999999999999996</v>
          </cell>
          <cell r="AM215">
            <v>0.42</v>
          </cell>
          <cell r="AN215">
            <v>1</v>
          </cell>
          <cell r="AO215">
            <v>1</v>
          </cell>
          <cell r="AP215">
            <v>1</v>
          </cell>
          <cell r="AQ215"/>
          <cell r="AR215" t="str">
            <v>Generator</v>
          </cell>
          <cell r="AS215">
            <v>1</v>
          </cell>
          <cell r="AT215" t="str">
            <v>*</v>
          </cell>
          <cell r="AU215">
            <v>1</v>
          </cell>
          <cell r="AV215" t="str">
            <v>*</v>
          </cell>
          <cell r="AW215" t="str">
            <v>*</v>
          </cell>
          <cell r="AX215" t="str">
            <v>*</v>
          </cell>
          <cell r="AY215"/>
          <cell r="AZ215"/>
          <cell r="BA215"/>
          <cell r="BB215"/>
          <cell r="BC215"/>
          <cell r="BD215"/>
        </row>
        <row r="216">
          <cell r="A216"/>
          <cell r="B216"/>
          <cell r="C216"/>
          <cell r="D216"/>
          <cell r="E216"/>
          <cell r="F216"/>
          <cell r="G216"/>
          <cell r="H216"/>
          <cell r="I216"/>
          <cell r="J216" t="str">
            <v>Avg</v>
          </cell>
          <cell r="K216" t="str">
            <v>Eq</v>
          </cell>
          <cell r="L216" t="str">
            <v>Avg</v>
          </cell>
          <cell r="M216"/>
          <cell r="N216">
            <v>16.7</v>
          </cell>
          <cell r="O216" t="str">
            <v>N/A</v>
          </cell>
          <cell r="P216">
            <v>2.5499999999999998</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t="str">
            <v>482a</v>
          </cell>
          <cell r="AF216" t="str">
            <v>Employee(s)</v>
          </cell>
          <cell r="AG216">
            <v>16.7</v>
          </cell>
          <cell r="AH216" t="str">
            <v>*</v>
          </cell>
          <cell r="AI216">
            <v>2.5499999999999998</v>
          </cell>
          <cell r="AJ216" t="str">
            <v>*</v>
          </cell>
          <cell r="AK216" t="str">
            <v>*</v>
          </cell>
          <cell r="AL216">
            <v>0.57999999999999996</v>
          </cell>
          <cell r="AM216">
            <v>0.42</v>
          </cell>
          <cell r="AN216">
            <v>1</v>
          </cell>
          <cell r="AO216">
            <v>1</v>
          </cell>
          <cell r="AP216">
            <v>1</v>
          </cell>
          <cell r="AQ216"/>
          <cell r="AR216" t="str">
            <v>Generator</v>
          </cell>
          <cell r="AS216">
            <v>1</v>
          </cell>
          <cell r="AT216" t="str">
            <v>*</v>
          </cell>
          <cell r="AU216">
            <v>1</v>
          </cell>
          <cell r="AV216" t="str">
            <v>*</v>
          </cell>
          <cell r="AW216" t="str">
            <v>*</v>
          </cell>
          <cell r="AX216" t="str">
            <v>*</v>
          </cell>
          <cell r="AY216"/>
          <cell r="AZ216"/>
          <cell r="BA216"/>
          <cell r="BB216"/>
          <cell r="BC216"/>
          <cell r="BD216"/>
        </row>
        <row r="217">
          <cell r="A217"/>
          <cell r="B217"/>
          <cell r="C217"/>
          <cell r="D217"/>
          <cell r="E217"/>
          <cell r="F217"/>
          <cell r="G217"/>
          <cell r="H217"/>
          <cell r="I217"/>
          <cell r="J217" t="str">
            <v>Avg</v>
          </cell>
          <cell r="K217" t="str">
            <v>Eq</v>
          </cell>
          <cell r="L217" t="str">
            <v>Avg</v>
          </cell>
          <cell r="M217"/>
          <cell r="N217">
            <v>2.91</v>
          </cell>
          <cell r="O217" t="str">
            <v>N/A</v>
          </cell>
          <cell r="P217">
            <v>0.39</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t="str">
            <v>482a</v>
          </cell>
          <cell r="AF217" t="str">
            <v>Parking Space(s)</v>
          </cell>
          <cell r="AG217">
            <v>2.91</v>
          </cell>
          <cell r="AH217" t="str">
            <v>*</v>
          </cell>
          <cell r="AI217">
            <v>0.39</v>
          </cell>
          <cell r="AJ217" t="str">
            <v>*</v>
          </cell>
          <cell r="AK217" t="str">
            <v>*</v>
          </cell>
          <cell r="AL217">
            <v>0.13</v>
          </cell>
          <cell r="AM217">
            <v>0.87</v>
          </cell>
          <cell r="AN217">
            <v>1</v>
          </cell>
          <cell r="AO217">
            <v>1</v>
          </cell>
          <cell r="AP217">
            <v>1</v>
          </cell>
          <cell r="AQ217"/>
          <cell r="AR217" t="str">
            <v>Generator</v>
          </cell>
          <cell r="AS217">
            <v>1</v>
          </cell>
          <cell r="AT217" t="str">
            <v>*</v>
          </cell>
          <cell r="AU217">
            <v>1</v>
          </cell>
          <cell r="AV217" t="str">
            <v>*</v>
          </cell>
          <cell r="AW217" t="str">
            <v>*</v>
          </cell>
          <cell r="AX217" t="str">
            <v>*</v>
          </cell>
          <cell r="AY217"/>
          <cell r="AZ217"/>
          <cell r="BA217"/>
          <cell r="BB217"/>
          <cell r="BC217"/>
          <cell r="BD217"/>
        </row>
        <row r="218">
          <cell r="A218">
            <v>488</v>
          </cell>
          <cell r="B218" t="str">
            <v>Soccer Complex</v>
          </cell>
          <cell r="C218" t="str">
            <v>Field(s)</v>
          </cell>
          <cell r="D218" t="str">
            <v>General Urban/Suburban</v>
          </cell>
          <cell r="E218"/>
          <cell r="F218"/>
          <cell r="G218"/>
          <cell r="H218"/>
          <cell r="I218"/>
          <cell r="J218" t="str">
            <v>Avg</v>
          </cell>
          <cell r="K218" t="str">
            <v>Avg</v>
          </cell>
          <cell r="L218" t="str">
            <v>Avg</v>
          </cell>
          <cell r="M218" t="str">
            <v>Yes</v>
          </cell>
          <cell r="N218">
            <v>71.33</v>
          </cell>
          <cell r="O218">
            <v>0.99</v>
          </cell>
          <cell r="P218">
            <v>16.43</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488</v>
          </cell>
          <cell r="AF218" t="str">
            <v>Field(s)</v>
          </cell>
          <cell r="AG218">
            <v>71.33</v>
          </cell>
          <cell r="AH218">
            <v>0.99</v>
          </cell>
          <cell r="AI218">
            <v>16.43</v>
          </cell>
          <cell r="AJ218">
            <v>0.61</v>
          </cell>
          <cell r="AK218">
            <v>0.39</v>
          </cell>
          <cell r="AL218">
            <v>0.66</v>
          </cell>
          <cell r="AM218">
            <v>0.34</v>
          </cell>
          <cell r="AN218">
            <v>1</v>
          </cell>
          <cell r="AO218">
            <v>1</v>
          </cell>
          <cell r="AP218">
            <v>1</v>
          </cell>
          <cell r="AQ218" t="str">
            <v>Adjacent Street Traffic</v>
          </cell>
          <cell r="AR218" t="str">
            <v>Adjacent Street Traffic</v>
          </cell>
          <cell r="AS218">
            <v>3</v>
          </cell>
          <cell r="AT218">
            <v>5</v>
          </cell>
          <cell r="AU218">
            <v>5</v>
          </cell>
          <cell r="AV218" t="str">
            <v>*</v>
          </cell>
          <cell r="AW218" t="str">
            <v>*</v>
          </cell>
          <cell r="AX218">
            <v>0.53</v>
          </cell>
          <cell r="AY218"/>
          <cell r="AZ218"/>
          <cell r="BA218" t="str">
            <v>T = 13.92(X) + 35.13</v>
          </cell>
          <cell r="BB218"/>
          <cell r="BC218"/>
          <cell r="BD218">
            <v>0</v>
          </cell>
        </row>
        <row r="219">
          <cell r="A219">
            <v>490</v>
          </cell>
          <cell r="B219" t="str">
            <v>Tennis Courts</v>
          </cell>
          <cell r="C219" t="str">
            <v>Court(s)</v>
          </cell>
          <cell r="D219" t="str">
            <v>General Urban/Suburban</v>
          </cell>
          <cell r="E219"/>
          <cell r="F219"/>
          <cell r="G219"/>
          <cell r="H219"/>
          <cell r="I219"/>
          <cell r="J219" t="str">
            <v>Avg</v>
          </cell>
          <cell r="K219" t="str">
            <v>Eq</v>
          </cell>
          <cell r="L219" t="str">
            <v>Avg</v>
          </cell>
          <cell r="M219" t="str">
            <v>Yes</v>
          </cell>
          <cell r="N219">
            <v>30.32</v>
          </cell>
          <cell r="O219" t="str">
            <v>N/A</v>
          </cell>
          <cell r="P219">
            <v>4.21</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490</v>
          </cell>
          <cell r="AF219" t="str">
            <v>Court(s)</v>
          </cell>
          <cell r="AG219">
            <v>30.32</v>
          </cell>
          <cell r="AH219" t="str">
            <v>*</v>
          </cell>
          <cell r="AI219">
            <v>4.21</v>
          </cell>
          <cell r="AJ219" t="str">
            <v>*</v>
          </cell>
          <cell r="AK219" t="str">
            <v>*</v>
          </cell>
          <cell r="AL219" t="str">
            <v>*</v>
          </cell>
          <cell r="AM219" t="str">
            <v>*</v>
          </cell>
          <cell r="AN219">
            <v>1</v>
          </cell>
          <cell r="AO219">
            <v>1</v>
          </cell>
          <cell r="AP219">
            <v>1</v>
          </cell>
          <cell r="AQ219"/>
          <cell r="AR219" t="str">
            <v>Adjacent Street Traffic</v>
          </cell>
          <cell r="AS219">
            <v>2</v>
          </cell>
          <cell r="AT219" t="str">
            <v>*</v>
          </cell>
          <cell r="AU219">
            <v>2</v>
          </cell>
          <cell r="AV219" t="str">
            <v>*</v>
          </cell>
          <cell r="AW219" t="str">
            <v>*</v>
          </cell>
          <cell r="AX219" t="str">
            <v>*</v>
          </cell>
          <cell r="AY219"/>
          <cell r="AZ219"/>
          <cell r="BA219"/>
          <cell r="BB219"/>
          <cell r="BC219"/>
          <cell r="BD219"/>
        </row>
        <row r="220">
          <cell r="A220">
            <v>491</v>
          </cell>
          <cell r="B220" t="str">
            <v>Racquet/Tennis Club</v>
          </cell>
          <cell r="C220" t="str">
            <v>Court(s)</v>
          </cell>
          <cell r="D220" t="str">
            <v>General Urban/Suburban</v>
          </cell>
          <cell r="E220"/>
          <cell r="F220"/>
          <cell r="G220"/>
          <cell r="H220"/>
          <cell r="I220"/>
          <cell r="J220" t="str">
            <v>Avg</v>
          </cell>
          <cell r="K220" t="str">
            <v>Eq</v>
          </cell>
          <cell r="L220" t="str">
            <v>Avg</v>
          </cell>
          <cell r="M220" t="str">
            <v>Yes</v>
          </cell>
          <cell r="N220">
            <v>27.71</v>
          </cell>
          <cell r="O220" t="str">
            <v>N/A</v>
          </cell>
          <cell r="P220">
            <v>3.82</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491</v>
          </cell>
          <cell r="AF220" t="str">
            <v>Court(s)</v>
          </cell>
          <cell r="AG220">
            <v>27.71</v>
          </cell>
          <cell r="AH220" t="str">
            <v>*</v>
          </cell>
          <cell r="AI220">
            <v>3.82</v>
          </cell>
          <cell r="AJ220" t="str">
            <v>*</v>
          </cell>
          <cell r="AK220" t="str">
            <v>*</v>
          </cell>
          <cell r="AL220" t="str">
            <v>*</v>
          </cell>
          <cell r="AM220" t="str">
            <v>*</v>
          </cell>
          <cell r="AN220">
            <v>1</v>
          </cell>
          <cell r="AO220">
            <v>1</v>
          </cell>
          <cell r="AP220">
            <v>1</v>
          </cell>
          <cell r="AQ220"/>
          <cell r="AR220" t="str">
            <v>Adjacent Street Traffic</v>
          </cell>
          <cell r="AS220">
            <v>2</v>
          </cell>
          <cell r="AT220" t="str">
            <v>*</v>
          </cell>
          <cell r="AU220">
            <v>2</v>
          </cell>
          <cell r="AV220" t="str">
            <v>*</v>
          </cell>
          <cell r="AW220" t="str">
            <v>*</v>
          </cell>
          <cell r="AX220" t="str">
            <v>*</v>
          </cell>
          <cell r="AY220"/>
          <cell r="AZ220"/>
          <cell r="BA220"/>
          <cell r="BB220"/>
          <cell r="BC220"/>
          <cell r="BD220"/>
        </row>
        <row r="221">
          <cell r="A221"/>
          <cell r="B221"/>
          <cell r="C221"/>
          <cell r="D221"/>
          <cell r="E221"/>
          <cell r="F221"/>
          <cell r="G221"/>
          <cell r="H221"/>
          <cell r="I221"/>
          <cell r="J221" t="str">
            <v>Eq</v>
          </cell>
          <cell r="K221" t="str">
            <v>Avg</v>
          </cell>
          <cell r="L221" t="str">
            <v>Avg</v>
          </cell>
          <cell r="M221" t="str">
            <v>Yes</v>
          </cell>
          <cell r="N221" t="str">
            <v>N/A</v>
          </cell>
          <cell r="O221">
            <v>1.47</v>
          </cell>
          <cell r="P221">
            <v>1.97</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491</v>
          </cell>
          <cell r="AF221" t="str">
            <v>1,000 Sq Ft</v>
          </cell>
          <cell r="AG221" t="str">
            <v>*</v>
          </cell>
          <cell r="AH221">
            <v>1.47</v>
          </cell>
          <cell r="AI221">
            <v>1.97</v>
          </cell>
          <cell r="AJ221">
            <v>0.5</v>
          </cell>
          <cell r="AK221">
            <v>0.5</v>
          </cell>
          <cell r="AL221">
            <v>0.5</v>
          </cell>
          <cell r="AM221">
            <v>0.5</v>
          </cell>
          <cell r="AN221">
            <v>1</v>
          </cell>
          <cell r="AO221">
            <v>1</v>
          </cell>
          <cell r="AP221">
            <v>1</v>
          </cell>
          <cell r="AQ221" t="str">
            <v>Generator</v>
          </cell>
          <cell r="AR221" t="str">
            <v>Generator</v>
          </cell>
          <cell r="AS221" t="str">
            <v>*</v>
          </cell>
          <cell r="AT221">
            <v>1</v>
          </cell>
          <cell r="AU221">
            <v>1</v>
          </cell>
          <cell r="AV221" t="str">
            <v>*</v>
          </cell>
          <cell r="AW221" t="str">
            <v>*</v>
          </cell>
          <cell r="AX221" t="str">
            <v>*</v>
          </cell>
          <cell r="AY221"/>
          <cell r="AZ221"/>
          <cell r="BA221"/>
          <cell r="BB221"/>
          <cell r="BC221"/>
          <cell r="BD221"/>
        </row>
        <row r="222">
          <cell r="A222">
            <v>492</v>
          </cell>
          <cell r="B222" t="str">
            <v>Health/Fitness Club</v>
          </cell>
          <cell r="C222" t="str">
            <v>1,000 Sq Ft</v>
          </cell>
          <cell r="D222" t="str">
            <v>General Urban/Suburban</v>
          </cell>
          <cell r="E222"/>
          <cell r="F222"/>
          <cell r="G222"/>
          <cell r="H222"/>
          <cell r="I222"/>
          <cell r="J222" t="str">
            <v>Eq</v>
          </cell>
          <cell r="K222" t="str">
            <v>Avg</v>
          </cell>
          <cell r="L222" t="str">
            <v>Avg</v>
          </cell>
          <cell r="M222" t="str">
            <v/>
          </cell>
          <cell r="N222" t="str">
            <v>N/A</v>
          </cell>
          <cell r="O222">
            <v>1.31</v>
          </cell>
          <cell r="P222">
            <v>3.45</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492</v>
          </cell>
          <cell r="AF222" t="str">
            <v>1,000 Sq Ft</v>
          </cell>
          <cell r="AG222" t="str">
            <v>*</v>
          </cell>
          <cell r="AH222">
            <v>1.31</v>
          </cell>
          <cell r="AI222">
            <v>3.45</v>
          </cell>
          <cell r="AJ222">
            <v>0.51</v>
          </cell>
          <cell r="AK222">
            <v>0.49</v>
          </cell>
          <cell r="AL222">
            <v>0.56999999999999995</v>
          </cell>
          <cell r="AM222">
            <v>0.43</v>
          </cell>
          <cell r="AN222">
            <v>1</v>
          </cell>
          <cell r="AO222">
            <v>1</v>
          </cell>
          <cell r="AP222">
            <v>1</v>
          </cell>
          <cell r="AQ222" t="str">
            <v>Adjacent Street Traffic</v>
          </cell>
          <cell r="AR222" t="str">
            <v>Adjacent Street Traffic</v>
          </cell>
          <cell r="AS222" t="str">
            <v>*</v>
          </cell>
          <cell r="AT222">
            <v>6</v>
          </cell>
          <cell r="AU222">
            <v>8</v>
          </cell>
          <cell r="AV222" t="str">
            <v>*</v>
          </cell>
          <cell r="AW222" t="str">
            <v>*</v>
          </cell>
          <cell r="AX222">
            <v>0.67</v>
          </cell>
          <cell r="AY222"/>
          <cell r="AZ222"/>
          <cell r="BA222" t="str">
            <v>Ln(T) = 0.67Ln(X) + 2.44</v>
          </cell>
          <cell r="BB222"/>
          <cell r="BC222"/>
          <cell r="BD222">
            <v>0</v>
          </cell>
        </row>
        <row r="223">
          <cell r="A223">
            <v>493</v>
          </cell>
          <cell r="B223" t="str">
            <v>Athletic Club</v>
          </cell>
          <cell r="C223" t="str">
            <v>1,000 Sq Ft</v>
          </cell>
          <cell r="D223" t="str">
            <v>General Urban/Suburban</v>
          </cell>
          <cell r="E223"/>
          <cell r="F223"/>
          <cell r="G223"/>
          <cell r="H223"/>
          <cell r="I223"/>
          <cell r="J223" t="str">
            <v>Eq</v>
          </cell>
          <cell r="K223" t="str">
            <v>Avg</v>
          </cell>
          <cell r="L223" t="str">
            <v>Avg</v>
          </cell>
          <cell r="M223" t="str">
            <v>Yes</v>
          </cell>
          <cell r="N223" t="str">
            <v>N/A</v>
          </cell>
          <cell r="O223">
            <v>3.16</v>
          </cell>
          <cell r="P223">
            <v>6.29</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cell r="AF223" t="str">
            <v>1,000 Sq Ft</v>
          </cell>
          <cell r="AG223" t="str">
            <v>*</v>
          </cell>
          <cell r="AH223">
            <v>3.16</v>
          </cell>
          <cell r="AI223">
            <v>6.29</v>
          </cell>
          <cell r="AJ223">
            <v>0.61</v>
          </cell>
          <cell r="AK223">
            <v>0.39</v>
          </cell>
          <cell r="AL223">
            <v>0.62</v>
          </cell>
          <cell r="AM223">
            <v>0.38</v>
          </cell>
          <cell r="AN223">
            <v>1</v>
          </cell>
          <cell r="AO223">
            <v>1</v>
          </cell>
          <cell r="AP223">
            <v>1</v>
          </cell>
          <cell r="AQ223" t="str">
            <v>Adjacent Street Traffic</v>
          </cell>
          <cell r="AR223" t="str">
            <v>Adjacent Street Traffic</v>
          </cell>
          <cell r="AS223" t="str">
            <v>*</v>
          </cell>
          <cell r="AT223">
            <v>2</v>
          </cell>
          <cell r="AU223">
            <v>3</v>
          </cell>
          <cell r="AV223" t="str">
            <v>*</v>
          </cell>
          <cell r="AW223" t="str">
            <v>*</v>
          </cell>
          <cell r="AX223" t="str">
            <v>*</v>
          </cell>
          <cell r="AY223">
            <v>0</v>
          </cell>
          <cell r="AZ223">
            <v>0</v>
          </cell>
          <cell r="BA223">
            <v>0</v>
          </cell>
          <cell r="BB223">
            <v>0</v>
          </cell>
          <cell r="BC223">
            <v>0</v>
          </cell>
          <cell r="BD223">
            <v>0</v>
          </cell>
        </row>
        <row r="224">
          <cell r="A224"/>
          <cell r="B224"/>
          <cell r="C224"/>
          <cell r="D224"/>
          <cell r="E224"/>
          <cell r="F224"/>
          <cell r="G224"/>
          <cell r="H224"/>
          <cell r="I224"/>
          <cell r="J224" t="str">
            <v>Eq</v>
          </cell>
          <cell r="K224" t="str">
            <v>Avg</v>
          </cell>
          <cell r="L224" t="str">
            <v>Avg</v>
          </cell>
          <cell r="M224"/>
          <cell r="N224" t="str">
            <v>N/A</v>
          </cell>
          <cell r="O224">
            <v>3.16</v>
          </cell>
          <cell r="P224">
            <v>6.29</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493</v>
          </cell>
          <cell r="AF224" t="str">
            <v>1,000 Sq Ft</v>
          </cell>
          <cell r="AG224" t="str">
            <v>*</v>
          </cell>
          <cell r="AH224">
            <v>3.16</v>
          </cell>
          <cell r="AI224">
            <v>6.29</v>
          </cell>
          <cell r="AJ224">
            <v>0.61</v>
          </cell>
          <cell r="AK224">
            <v>0.39</v>
          </cell>
          <cell r="AL224">
            <v>0.62</v>
          </cell>
          <cell r="AM224">
            <v>0.38</v>
          </cell>
          <cell r="AN224">
            <v>1</v>
          </cell>
          <cell r="AO224">
            <v>1</v>
          </cell>
          <cell r="AP224">
            <v>1</v>
          </cell>
          <cell r="AQ224" t="str">
            <v>Adjacent Street Traffic</v>
          </cell>
          <cell r="AR224" t="str">
            <v>Adjacent Street Traffic</v>
          </cell>
          <cell r="AS224" t="str">
            <v>*</v>
          </cell>
          <cell r="AT224">
            <v>2</v>
          </cell>
          <cell r="AU224">
            <v>3</v>
          </cell>
          <cell r="AV224" t="str">
            <v>*</v>
          </cell>
          <cell r="AW224" t="str">
            <v>*</v>
          </cell>
          <cell r="AX224" t="str">
            <v>*</v>
          </cell>
          <cell r="AY224"/>
          <cell r="AZ224"/>
          <cell r="BA224"/>
          <cell r="BB224"/>
          <cell r="BC224"/>
          <cell r="BD224"/>
        </row>
        <row r="225">
          <cell r="A225"/>
          <cell r="B225"/>
          <cell r="C225"/>
          <cell r="D225"/>
          <cell r="E225"/>
          <cell r="F225"/>
          <cell r="G225"/>
          <cell r="H225"/>
          <cell r="I225"/>
          <cell r="J225" t="str">
            <v>Eq</v>
          </cell>
          <cell r="K225" t="str">
            <v>Eq</v>
          </cell>
          <cell r="L225" t="str">
            <v>Avg</v>
          </cell>
          <cell r="M225"/>
          <cell r="N225" t="str">
            <v>N/A</v>
          </cell>
          <cell r="O225" t="str">
            <v>N/A</v>
          </cell>
          <cell r="P225">
            <v>7.0000000000000007E-2</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493</v>
          </cell>
          <cell r="AF225" t="str">
            <v>Member(s)</v>
          </cell>
          <cell r="AG225" t="str">
            <v>*</v>
          </cell>
          <cell r="AH225" t="str">
            <v>*</v>
          </cell>
          <cell r="AI225">
            <v>7.0000000000000007E-2</v>
          </cell>
          <cell r="AJ225" t="str">
            <v>*</v>
          </cell>
          <cell r="AK225" t="str">
            <v>*</v>
          </cell>
          <cell r="AL225">
            <v>0.61</v>
          </cell>
          <cell r="AM225">
            <v>0.39</v>
          </cell>
          <cell r="AN225"/>
          <cell r="AO225"/>
          <cell r="AP225"/>
          <cell r="AQ225"/>
          <cell r="AR225" t="str">
            <v>Adjacent Street Traffic</v>
          </cell>
          <cell r="AS225" t="str">
            <v>*</v>
          </cell>
          <cell r="AT225" t="str">
            <v>*</v>
          </cell>
          <cell r="AU225">
            <v>1</v>
          </cell>
          <cell r="AV225" t="str">
            <v>*</v>
          </cell>
          <cell r="AW225" t="str">
            <v>*</v>
          </cell>
          <cell r="AX225" t="str">
            <v>*</v>
          </cell>
          <cell r="AY225"/>
          <cell r="AZ225"/>
          <cell r="BA225"/>
          <cell r="BB225"/>
          <cell r="BC225"/>
          <cell r="BD225"/>
        </row>
        <row r="226">
          <cell r="A226">
            <v>495</v>
          </cell>
          <cell r="B226" t="str">
            <v>Recreational Community Center</v>
          </cell>
          <cell r="C226" t="str">
            <v>1,000 Sq Ft</v>
          </cell>
          <cell r="D226" t="str">
            <v>General Urban/Suburban</v>
          </cell>
          <cell r="E226"/>
          <cell r="F226"/>
          <cell r="G226"/>
          <cell r="H226"/>
          <cell r="I226"/>
          <cell r="J226" t="str">
            <v>Avg</v>
          </cell>
          <cell r="K226" t="str">
            <v>Avg</v>
          </cell>
          <cell r="L226" t="str">
            <v>Avg</v>
          </cell>
          <cell r="M226" t="str">
            <v>Yes</v>
          </cell>
          <cell r="N226">
            <v>28.82</v>
          </cell>
          <cell r="O226">
            <v>1.91</v>
          </cell>
          <cell r="P226">
            <v>2.5</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cell r="AF226" t="str">
            <v>1,000 Sq Ft</v>
          </cell>
          <cell r="AG226">
            <v>28.82</v>
          </cell>
          <cell r="AH226">
            <v>1.91</v>
          </cell>
          <cell r="AI226">
            <v>2.5</v>
          </cell>
          <cell r="AJ226">
            <v>0.66</v>
          </cell>
          <cell r="AK226">
            <v>0.34</v>
          </cell>
          <cell r="AL226">
            <v>0.47</v>
          </cell>
          <cell r="AM226">
            <v>0.53</v>
          </cell>
          <cell r="AN226">
            <v>1</v>
          </cell>
          <cell r="AO226">
            <v>1</v>
          </cell>
          <cell r="AP226">
            <v>1</v>
          </cell>
          <cell r="AQ226" t="str">
            <v>Adjacent Street Traffic</v>
          </cell>
          <cell r="AR226" t="str">
            <v>Adjacent Street Traffic</v>
          </cell>
          <cell r="AS226">
            <v>4</v>
          </cell>
          <cell r="AT226">
            <v>12</v>
          </cell>
          <cell r="AU226">
            <v>15</v>
          </cell>
          <cell r="AV226">
            <v>0.74</v>
          </cell>
          <cell r="AW226" t="str">
            <v>*</v>
          </cell>
          <cell r="AX226">
            <v>0.56999999999999995</v>
          </cell>
          <cell r="AY226" t="str">
            <v>Ln(T) = 0.98Ln(X) + 3.42</v>
          </cell>
          <cell r="AZ226">
            <v>0</v>
          </cell>
          <cell r="BA226" t="str">
            <v>Ln(T) = 0.71 Ln(X) + 2.31</v>
          </cell>
          <cell r="BB226">
            <v>0</v>
          </cell>
          <cell r="BC226">
            <v>0</v>
          </cell>
          <cell r="BD226">
            <v>0</v>
          </cell>
        </row>
        <row r="227">
          <cell r="A227"/>
          <cell r="B227"/>
          <cell r="C227"/>
          <cell r="D227"/>
          <cell r="E227"/>
          <cell r="F227"/>
          <cell r="G227"/>
          <cell r="H227"/>
          <cell r="I227"/>
          <cell r="J227" t="str">
            <v>Avg</v>
          </cell>
          <cell r="K227" t="str">
            <v>Avg</v>
          </cell>
          <cell r="L227" t="str">
            <v>Avg</v>
          </cell>
          <cell r="M227"/>
          <cell r="N227">
            <v>28.82</v>
          </cell>
          <cell r="O227">
            <v>1.91</v>
          </cell>
          <cell r="P227">
            <v>2.5</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495</v>
          </cell>
          <cell r="AF227" t="str">
            <v>1,000 Sq Ft</v>
          </cell>
          <cell r="AG227">
            <v>28.82</v>
          </cell>
          <cell r="AH227">
            <v>1.91</v>
          </cell>
          <cell r="AI227">
            <v>2.5</v>
          </cell>
          <cell r="AJ227">
            <v>0.66</v>
          </cell>
          <cell r="AK227">
            <v>0.34</v>
          </cell>
          <cell r="AL227">
            <v>0.47</v>
          </cell>
          <cell r="AM227">
            <v>0.53</v>
          </cell>
          <cell r="AN227">
            <v>1</v>
          </cell>
          <cell r="AO227">
            <v>1</v>
          </cell>
          <cell r="AP227">
            <v>1</v>
          </cell>
          <cell r="AQ227" t="str">
            <v>Adjacent Street Traffic</v>
          </cell>
          <cell r="AR227" t="str">
            <v>Adjacent Street Traffic</v>
          </cell>
          <cell r="AS227">
            <v>4</v>
          </cell>
          <cell r="AT227">
            <v>12</v>
          </cell>
          <cell r="AU227">
            <v>15</v>
          </cell>
          <cell r="AV227">
            <v>0.74</v>
          </cell>
          <cell r="AW227" t="str">
            <v>*</v>
          </cell>
          <cell r="AX227">
            <v>0.56999999999999995</v>
          </cell>
          <cell r="AY227" t="str">
            <v>Ln(T) = 0.98Ln(X) + 3.42</v>
          </cell>
          <cell r="AZ227"/>
          <cell r="BA227" t="str">
            <v>Ln(T) = 0.71 Ln(X) + 2.31</v>
          </cell>
          <cell r="BB227">
            <v>0</v>
          </cell>
          <cell r="BC227"/>
          <cell r="BD227">
            <v>0</v>
          </cell>
        </row>
        <row r="228">
          <cell r="A228"/>
          <cell r="B228"/>
          <cell r="C228"/>
          <cell r="D228"/>
          <cell r="E228"/>
          <cell r="F228"/>
          <cell r="G228"/>
          <cell r="H228"/>
          <cell r="I228"/>
          <cell r="J228" t="str">
            <v>Avg</v>
          </cell>
          <cell r="K228" t="str">
            <v>Avg</v>
          </cell>
          <cell r="L228" t="str">
            <v>Avg</v>
          </cell>
          <cell r="M228"/>
          <cell r="N228">
            <v>27.25</v>
          </cell>
          <cell r="O228">
            <v>2</v>
          </cell>
          <cell r="P228">
            <v>2.66</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495</v>
          </cell>
          <cell r="AF228" t="str">
            <v>Employee(s)</v>
          </cell>
          <cell r="AG228">
            <v>27.25</v>
          </cell>
          <cell r="AH228">
            <v>2</v>
          </cell>
          <cell r="AI228">
            <v>2.66</v>
          </cell>
          <cell r="AJ228">
            <v>0.67</v>
          </cell>
          <cell r="AK228">
            <v>0.33</v>
          </cell>
          <cell r="AL228">
            <v>0.44</v>
          </cell>
          <cell r="AM228">
            <v>0.56000000000000005</v>
          </cell>
          <cell r="AN228">
            <v>1</v>
          </cell>
          <cell r="AO228">
            <v>1</v>
          </cell>
          <cell r="AP228">
            <v>1</v>
          </cell>
          <cell r="AQ228" t="str">
            <v>Adjacent Street Traffic</v>
          </cell>
          <cell r="AR228" t="str">
            <v>Adjacent Street Traffic</v>
          </cell>
          <cell r="AS228">
            <v>1</v>
          </cell>
          <cell r="AT228">
            <v>4</v>
          </cell>
          <cell r="AU228">
            <v>6</v>
          </cell>
          <cell r="AV228" t="str">
            <v>*</v>
          </cell>
          <cell r="AW228">
            <v>0.97</v>
          </cell>
          <cell r="AX228">
            <v>0.92</v>
          </cell>
          <cell r="AY228"/>
          <cell r="AZ228" t="str">
            <v>Ln(T) = 0.79Ln(X) + 1.70</v>
          </cell>
          <cell r="BA228" t="str">
            <v>T = 2.42(X) + 34.81</v>
          </cell>
          <cell r="BB228"/>
          <cell r="BC228">
            <v>0</v>
          </cell>
          <cell r="BD228">
            <v>0</v>
          </cell>
        </row>
        <row r="229">
          <cell r="A229"/>
          <cell r="B229"/>
          <cell r="C229"/>
          <cell r="D229"/>
          <cell r="E229"/>
          <cell r="F229"/>
          <cell r="G229"/>
          <cell r="H229"/>
          <cell r="I229"/>
          <cell r="J229" t="str">
            <v>Eq</v>
          </cell>
          <cell r="K229" t="str">
            <v>Avg</v>
          </cell>
          <cell r="L229" t="str">
            <v>Avg</v>
          </cell>
          <cell r="M229"/>
          <cell r="N229" t="str">
            <v>N/A</v>
          </cell>
          <cell r="O229">
            <v>18.350000000000001</v>
          </cell>
          <cell r="P229">
            <v>23.06</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495</v>
          </cell>
          <cell r="AF229" t="str">
            <v>Member(1000s)</v>
          </cell>
          <cell r="AG229" t="str">
            <v>*</v>
          </cell>
          <cell r="AH229">
            <v>18.350000000000001</v>
          </cell>
          <cell r="AI229">
            <v>23.06</v>
          </cell>
          <cell r="AJ229">
            <v>0.55000000000000004</v>
          </cell>
          <cell r="AK229">
            <v>0.45</v>
          </cell>
          <cell r="AL229">
            <v>0.44</v>
          </cell>
          <cell r="AM229">
            <v>0.56000000000000005</v>
          </cell>
          <cell r="AN229">
            <v>1</v>
          </cell>
          <cell r="AO229">
            <v>1</v>
          </cell>
          <cell r="AP229">
            <v>1</v>
          </cell>
          <cell r="AQ229" t="str">
            <v>Adjacent Street Traffic</v>
          </cell>
          <cell r="AR229" t="str">
            <v>Adjacent Street Traffic</v>
          </cell>
          <cell r="AS229" t="str">
            <v>*</v>
          </cell>
          <cell r="AT229">
            <v>2</v>
          </cell>
          <cell r="AU229">
            <v>2</v>
          </cell>
          <cell r="AV229" t="str">
            <v>*</v>
          </cell>
          <cell r="AW229" t="str">
            <v>*</v>
          </cell>
          <cell r="AX229" t="str">
            <v>*</v>
          </cell>
          <cell r="AY229"/>
          <cell r="AZ229"/>
          <cell r="BA229"/>
          <cell r="BB229"/>
          <cell r="BC229"/>
          <cell r="BD229"/>
        </row>
        <row r="230">
          <cell r="A230">
            <v>501</v>
          </cell>
          <cell r="B230" t="str">
            <v>Military Base</v>
          </cell>
          <cell r="C230" t="str">
            <v>Employee(s)</v>
          </cell>
          <cell r="D230" t="str">
            <v>General Urban/Suburban</v>
          </cell>
          <cell r="E230"/>
          <cell r="F230"/>
          <cell r="G230"/>
          <cell r="H230"/>
          <cell r="I230"/>
          <cell r="J230" t="str">
            <v>Eq</v>
          </cell>
          <cell r="K230" t="str">
            <v>Avg</v>
          </cell>
          <cell r="L230" t="str">
            <v>Avg</v>
          </cell>
          <cell r="M230" t="str">
            <v/>
          </cell>
          <cell r="N230" t="str">
            <v>N/A</v>
          </cell>
          <cell r="O230">
            <v>0.39</v>
          </cell>
          <cell r="P230">
            <v>0.39</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501</v>
          </cell>
          <cell r="AF230" t="str">
            <v>Employee(s)</v>
          </cell>
          <cell r="AG230" t="str">
            <v>*</v>
          </cell>
          <cell r="AH230">
            <v>0.39</v>
          </cell>
          <cell r="AI230">
            <v>0.39</v>
          </cell>
          <cell r="AJ230" t="str">
            <v>*</v>
          </cell>
          <cell r="AK230" t="str">
            <v>*</v>
          </cell>
          <cell r="AL230" t="str">
            <v>*</v>
          </cell>
          <cell r="AM230" t="str">
            <v>*</v>
          </cell>
          <cell r="AN230">
            <v>1</v>
          </cell>
          <cell r="AO230">
            <v>1</v>
          </cell>
          <cell r="AP230">
            <v>1</v>
          </cell>
          <cell r="AQ230" t="str">
            <v>Adjacent Street Traffic</v>
          </cell>
          <cell r="AR230" t="str">
            <v>Adjacent Street Traffic</v>
          </cell>
          <cell r="AS230" t="str">
            <v>*</v>
          </cell>
          <cell r="AT230">
            <v>6</v>
          </cell>
          <cell r="AU230">
            <v>6</v>
          </cell>
          <cell r="AV230" t="str">
            <v>*</v>
          </cell>
          <cell r="AW230">
            <v>0.73</v>
          </cell>
          <cell r="AX230">
            <v>0.85</v>
          </cell>
          <cell r="AY230"/>
          <cell r="AZ230" t="str">
            <v>T = 0.44(X) - 273.59</v>
          </cell>
          <cell r="BA230" t="str">
            <v>Ln(T) = 0.82Ln(X) + 0.59</v>
          </cell>
          <cell r="BB230"/>
          <cell r="BC230">
            <v>0</v>
          </cell>
          <cell r="BD230">
            <v>0</v>
          </cell>
        </row>
        <row r="231">
          <cell r="A231">
            <v>520</v>
          </cell>
          <cell r="B231" t="str">
            <v>Elementary School</v>
          </cell>
          <cell r="C231" t="str">
            <v>Student(s)</v>
          </cell>
          <cell r="D231" t="str">
            <v>General Urban/Suburban</v>
          </cell>
          <cell r="E231"/>
          <cell r="F231"/>
          <cell r="G231"/>
          <cell r="H231"/>
          <cell r="I231"/>
          <cell r="J231" t="str">
            <v>Avg</v>
          </cell>
          <cell r="K231" t="str">
            <v>Eq</v>
          </cell>
          <cell r="L231" t="str">
            <v>Eq</v>
          </cell>
          <cell r="M231" t="str">
            <v/>
          </cell>
          <cell r="N231">
            <v>2.27</v>
          </cell>
          <cell r="O231" t="str">
            <v>N/A</v>
          </cell>
          <cell r="P231" t="str">
            <v>N/A</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cell r="AF231" t="str">
            <v>Student(s)</v>
          </cell>
          <cell r="AG231">
            <v>2.27</v>
          </cell>
          <cell r="AH231">
            <v>0.74</v>
          </cell>
          <cell r="AI231">
            <v>0.16</v>
          </cell>
          <cell r="AJ231">
            <v>0.54</v>
          </cell>
          <cell r="AK231">
            <v>0.46</v>
          </cell>
          <cell r="AL231">
            <v>0.46</v>
          </cell>
          <cell r="AM231">
            <v>0.54</v>
          </cell>
          <cell r="AN231">
            <v>1</v>
          </cell>
          <cell r="AO231">
            <v>1</v>
          </cell>
          <cell r="AP231">
            <v>1</v>
          </cell>
          <cell r="AQ231" t="str">
            <v>Adjacent Street Traffic</v>
          </cell>
          <cell r="AR231" t="str">
            <v>Adjacent Street Traffic</v>
          </cell>
          <cell r="AS231">
            <v>16</v>
          </cell>
          <cell r="AT231">
            <v>44</v>
          </cell>
          <cell r="AU231">
            <v>47</v>
          </cell>
          <cell r="AV231" t="str">
            <v>*</v>
          </cell>
          <cell r="AW231" t="str">
            <v>*</v>
          </cell>
          <cell r="AX231" t="str">
            <v>*</v>
          </cell>
          <cell r="AY231">
            <v>0</v>
          </cell>
          <cell r="AZ231">
            <v>0</v>
          </cell>
          <cell r="BA231">
            <v>0</v>
          </cell>
          <cell r="BB231">
            <v>0</v>
          </cell>
          <cell r="BC231">
            <v>0</v>
          </cell>
          <cell r="BD231">
            <v>0</v>
          </cell>
        </row>
        <row r="232">
          <cell r="A232"/>
          <cell r="B232"/>
          <cell r="C232"/>
          <cell r="D232"/>
          <cell r="E232"/>
          <cell r="F232"/>
          <cell r="G232"/>
          <cell r="H232"/>
          <cell r="I232"/>
          <cell r="J232" t="str">
            <v>Avg</v>
          </cell>
          <cell r="K232" t="str">
            <v>Eq</v>
          </cell>
          <cell r="L232" t="str">
            <v>Eq</v>
          </cell>
          <cell r="M232"/>
          <cell r="N232">
            <v>2.27</v>
          </cell>
          <cell r="O232" t="str">
            <v>N/A</v>
          </cell>
          <cell r="P232" t="str">
            <v>N/A</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520</v>
          </cell>
          <cell r="AF232" t="str">
            <v>Student(s)</v>
          </cell>
          <cell r="AG232">
            <v>2.27</v>
          </cell>
          <cell r="AH232">
            <v>0.74</v>
          </cell>
          <cell r="AI232">
            <v>0.16</v>
          </cell>
          <cell r="AJ232">
            <v>0.54</v>
          </cell>
          <cell r="AK232">
            <v>0.46</v>
          </cell>
          <cell r="AL232">
            <v>0.46</v>
          </cell>
          <cell r="AM232">
            <v>0.54</v>
          </cell>
          <cell r="AN232">
            <v>1</v>
          </cell>
          <cell r="AO232">
            <v>1</v>
          </cell>
          <cell r="AP232">
            <v>1</v>
          </cell>
          <cell r="AQ232" t="str">
            <v>Adjacent Street Traffic</v>
          </cell>
          <cell r="AR232" t="str">
            <v>Adjacent Street Traffic</v>
          </cell>
          <cell r="AS232">
            <v>16</v>
          </cell>
          <cell r="AT232">
            <v>44</v>
          </cell>
          <cell r="AU232">
            <v>47</v>
          </cell>
          <cell r="AV232" t="str">
            <v>*</v>
          </cell>
          <cell r="AW232" t="str">
            <v>*</v>
          </cell>
          <cell r="AX232" t="str">
            <v>*</v>
          </cell>
          <cell r="AY232"/>
          <cell r="AZ232"/>
          <cell r="BA232"/>
          <cell r="BB232"/>
          <cell r="BC232"/>
          <cell r="BD232"/>
        </row>
        <row r="233">
          <cell r="A233"/>
          <cell r="B233"/>
          <cell r="C233"/>
          <cell r="D233"/>
          <cell r="E233"/>
          <cell r="F233"/>
          <cell r="G233"/>
          <cell r="H233"/>
          <cell r="I233"/>
          <cell r="J233" t="str">
            <v>Avg</v>
          </cell>
          <cell r="K233" t="str">
            <v>Avg</v>
          </cell>
          <cell r="L233" t="str">
            <v>Eq</v>
          </cell>
          <cell r="M233"/>
          <cell r="N233">
            <v>22.5</v>
          </cell>
          <cell r="O233">
            <v>7.27</v>
          </cell>
          <cell r="P233" t="str">
            <v>N/A</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520</v>
          </cell>
          <cell r="AF233" t="str">
            <v>Employee(s)</v>
          </cell>
          <cell r="AG233">
            <v>22.5</v>
          </cell>
          <cell r="AH233">
            <v>7.27</v>
          </cell>
          <cell r="AI233">
            <v>1.78</v>
          </cell>
          <cell r="AJ233">
            <v>0.53</v>
          </cell>
          <cell r="AK233">
            <v>0.47</v>
          </cell>
          <cell r="AL233">
            <v>0.48</v>
          </cell>
          <cell r="AM233">
            <v>0.52</v>
          </cell>
          <cell r="AN233">
            <v>1</v>
          </cell>
          <cell r="AO233">
            <v>1</v>
          </cell>
          <cell r="AP233">
            <v>1</v>
          </cell>
          <cell r="AQ233" t="str">
            <v>Adjacent Street Traffic</v>
          </cell>
          <cell r="AR233" t="str">
            <v>Adjacent Street Traffic</v>
          </cell>
          <cell r="AS233">
            <v>12</v>
          </cell>
          <cell r="AT233">
            <v>20</v>
          </cell>
          <cell r="AU233">
            <v>25</v>
          </cell>
          <cell r="AV233" t="str">
            <v>*</v>
          </cell>
          <cell r="AW233">
            <v>0.5</v>
          </cell>
          <cell r="AX233" t="str">
            <v>*</v>
          </cell>
          <cell r="AY233"/>
          <cell r="AZ233" t="str">
            <v>T = 6.19(X) + 67.07</v>
          </cell>
          <cell r="BA233"/>
          <cell r="BB233"/>
          <cell r="BC233">
            <v>0</v>
          </cell>
          <cell r="BD233"/>
        </row>
        <row r="234">
          <cell r="A234">
            <v>522</v>
          </cell>
          <cell r="B234" t="str">
            <v>Middle School/Junior High School</v>
          </cell>
          <cell r="C234" t="str">
            <v>Student(s)</v>
          </cell>
          <cell r="D234" t="str">
            <v>General Urban/Suburban</v>
          </cell>
          <cell r="E234">
            <v>0</v>
          </cell>
          <cell r="F234">
            <v>1</v>
          </cell>
          <cell r="G234"/>
          <cell r="H234"/>
          <cell r="I234"/>
          <cell r="J234" t="str">
            <v>Avg</v>
          </cell>
          <cell r="K234" t="str">
            <v>Eq</v>
          </cell>
          <cell r="L234" t="str">
            <v>Eq</v>
          </cell>
          <cell r="M234" t="str">
            <v/>
          </cell>
          <cell r="N234">
            <v>2.1</v>
          </cell>
          <cell r="O234" t="str">
            <v>N/A</v>
          </cell>
          <cell r="P234" t="str">
            <v>N/A</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cell r="AF234" t="str">
            <v>Student(s)</v>
          </cell>
          <cell r="AG234">
            <v>2.1</v>
          </cell>
          <cell r="AH234">
            <v>0.67</v>
          </cell>
          <cell r="AI234">
            <v>0.15</v>
          </cell>
          <cell r="AJ234">
            <v>0.54</v>
          </cell>
          <cell r="AK234">
            <v>0.46</v>
          </cell>
          <cell r="AL234">
            <v>0.48</v>
          </cell>
          <cell r="AM234">
            <v>0.52</v>
          </cell>
          <cell r="AN234">
            <v>1</v>
          </cell>
          <cell r="AO234">
            <v>1</v>
          </cell>
          <cell r="AP234">
            <v>1</v>
          </cell>
          <cell r="AQ234" t="str">
            <v>Adjacent Street Traffic</v>
          </cell>
          <cell r="AR234" t="str">
            <v>Adjacent Street Traffic</v>
          </cell>
          <cell r="AS234">
            <v>14</v>
          </cell>
          <cell r="AT234">
            <v>23</v>
          </cell>
          <cell r="AU234">
            <v>21</v>
          </cell>
          <cell r="AV234">
            <v>0.83</v>
          </cell>
          <cell r="AW234" t="str">
            <v>*</v>
          </cell>
          <cell r="AX234" t="str">
            <v>*</v>
          </cell>
          <cell r="AY234" t="str">
            <v>Ln(T) = 0.97 Ln(X) + 0.95</v>
          </cell>
          <cell r="AZ234">
            <v>0</v>
          </cell>
          <cell r="BA234">
            <v>0</v>
          </cell>
          <cell r="BB234">
            <v>0</v>
          </cell>
          <cell r="BC234">
            <v>0</v>
          </cell>
          <cell r="BD234">
            <v>0</v>
          </cell>
        </row>
        <row r="235">
          <cell r="A235"/>
          <cell r="B235"/>
          <cell r="C235"/>
          <cell r="D235"/>
          <cell r="E235"/>
          <cell r="F235"/>
          <cell r="G235"/>
          <cell r="H235"/>
          <cell r="I235"/>
          <cell r="J235" t="str">
            <v>Avg</v>
          </cell>
          <cell r="K235" t="str">
            <v>Eq</v>
          </cell>
          <cell r="L235" t="str">
            <v>Eq</v>
          </cell>
          <cell r="M235"/>
          <cell r="N235">
            <v>2.1</v>
          </cell>
          <cell r="O235" t="str">
            <v>N/A</v>
          </cell>
          <cell r="P235" t="str">
            <v>N/A</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522</v>
          </cell>
          <cell r="AF235" t="str">
            <v>Student(s)</v>
          </cell>
          <cell r="AG235">
            <v>2.1</v>
          </cell>
          <cell r="AH235">
            <v>0.67</v>
          </cell>
          <cell r="AI235">
            <v>0.15</v>
          </cell>
          <cell r="AJ235">
            <v>0.54</v>
          </cell>
          <cell r="AK235">
            <v>0.46</v>
          </cell>
          <cell r="AL235">
            <v>0.48</v>
          </cell>
          <cell r="AM235">
            <v>0.52</v>
          </cell>
          <cell r="AN235">
            <v>1</v>
          </cell>
          <cell r="AO235">
            <v>1</v>
          </cell>
          <cell r="AP235">
            <v>1</v>
          </cell>
          <cell r="AQ235" t="str">
            <v>Adjacent Street Traffic</v>
          </cell>
          <cell r="AR235" t="str">
            <v>Adjacent Street Traffic</v>
          </cell>
          <cell r="AS235">
            <v>14</v>
          </cell>
          <cell r="AT235">
            <v>23</v>
          </cell>
          <cell r="AU235">
            <v>21</v>
          </cell>
          <cell r="AV235">
            <v>0.83</v>
          </cell>
          <cell r="AW235" t="str">
            <v>*</v>
          </cell>
          <cell r="AX235" t="str">
            <v>*</v>
          </cell>
          <cell r="AY235" t="str">
            <v>Ln(T) = 0.97 Ln(X) + 0.95</v>
          </cell>
          <cell r="AZ235"/>
          <cell r="BA235"/>
          <cell r="BB235">
            <v>0</v>
          </cell>
          <cell r="BC235"/>
          <cell r="BD235"/>
        </row>
        <row r="236">
          <cell r="A236"/>
          <cell r="B236"/>
          <cell r="C236"/>
          <cell r="D236"/>
          <cell r="E236"/>
          <cell r="F236"/>
          <cell r="G236"/>
          <cell r="H236"/>
          <cell r="I236"/>
          <cell r="J236" t="str">
            <v>Avg</v>
          </cell>
          <cell r="K236" t="str">
            <v>Avg</v>
          </cell>
          <cell r="L236" t="str">
            <v>Avg</v>
          </cell>
          <cell r="M236"/>
          <cell r="N236">
            <v>23.41</v>
          </cell>
          <cell r="O236">
            <v>6.48</v>
          </cell>
          <cell r="P236">
            <v>1.94</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522</v>
          </cell>
          <cell r="AF236" t="str">
            <v>Employee(s)</v>
          </cell>
          <cell r="AG236">
            <v>23.41</v>
          </cell>
          <cell r="AH236">
            <v>6.48</v>
          </cell>
          <cell r="AI236">
            <v>1.94</v>
          </cell>
          <cell r="AJ236">
            <v>0.54</v>
          </cell>
          <cell r="AK236">
            <v>0.46</v>
          </cell>
          <cell r="AL236">
            <v>0.5</v>
          </cell>
          <cell r="AM236">
            <v>0.5</v>
          </cell>
          <cell r="AN236">
            <v>1</v>
          </cell>
          <cell r="AO236">
            <v>1</v>
          </cell>
          <cell r="AP236">
            <v>1</v>
          </cell>
          <cell r="AQ236" t="str">
            <v>Adjacent Street Traffic</v>
          </cell>
          <cell r="AR236" t="str">
            <v>Adjacent Street Traffic</v>
          </cell>
          <cell r="AS236">
            <v>6</v>
          </cell>
          <cell r="AT236">
            <v>9</v>
          </cell>
          <cell r="AU236">
            <v>9</v>
          </cell>
          <cell r="AV236">
            <v>0.94</v>
          </cell>
          <cell r="AW236">
            <v>0.66</v>
          </cell>
          <cell r="AX236" t="str">
            <v>*</v>
          </cell>
          <cell r="AY236" t="str">
            <v>T = 32.33(X) - 816.18</v>
          </cell>
          <cell r="AZ236" t="str">
            <v>T = 6.92(X) - 39.61</v>
          </cell>
          <cell r="BA236"/>
          <cell r="BB236">
            <v>0</v>
          </cell>
          <cell r="BC236">
            <v>0</v>
          </cell>
          <cell r="BD236"/>
        </row>
        <row r="237">
          <cell r="A237">
            <v>525</v>
          </cell>
          <cell r="B237" t="str">
            <v>High School</v>
          </cell>
          <cell r="C237" t="str">
            <v>Student(s)</v>
          </cell>
          <cell r="D237" t="str">
            <v>General Urban/Suburban</v>
          </cell>
          <cell r="E237"/>
          <cell r="F237"/>
          <cell r="G237"/>
          <cell r="H237"/>
          <cell r="I237"/>
          <cell r="J237" t="str">
            <v>Eq</v>
          </cell>
          <cell r="K237" t="str">
            <v>Avg</v>
          </cell>
          <cell r="L237" t="str">
            <v>Eq</v>
          </cell>
          <cell r="M237" t="str">
            <v/>
          </cell>
          <cell r="N237" t="str">
            <v>N/A</v>
          </cell>
          <cell r="O237">
            <v>0.52</v>
          </cell>
          <cell r="P237" t="str">
            <v>N/A</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cell r="AF237" t="str">
            <v>Student(s)</v>
          </cell>
          <cell r="AG237">
            <v>1.94</v>
          </cell>
          <cell r="AH237">
            <v>0.52</v>
          </cell>
          <cell r="AI237">
            <v>0.14000000000000001</v>
          </cell>
          <cell r="AJ237">
            <v>0.68</v>
          </cell>
          <cell r="AK237">
            <v>0.32</v>
          </cell>
          <cell r="AL237">
            <v>0.48</v>
          </cell>
          <cell r="AM237">
            <v>0.52</v>
          </cell>
          <cell r="AN237">
            <v>1</v>
          </cell>
          <cell r="AO237">
            <v>1</v>
          </cell>
          <cell r="AP237">
            <v>1</v>
          </cell>
          <cell r="AQ237" t="str">
            <v>Adjacent Street Traffic</v>
          </cell>
          <cell r="AR237" t="str">
            <v>Adjacent Street Traffic</v>
          </cell>
          <cell r="AS237">
            <v>31</v>
          </cell>
          <cell r="AT237">
            <v>42</v>
          </cell>
          <cell r="AU237">
            <v>41</v>
          </cell>
          <cell r="AV237" t="str">
            <v>*</v>
          </cell>
          <cell r="AW237">
            <v>0.56000000000000005</v>
          </cell>
          <cell r="AX237" t="str">
            <v>*</v>
          </cell>
          <cell r="AY237">
            <v>0</v>
          </cell>
          <cell r="AZ237" t="str">
            <v>Ln(T) = 0.71 Ln(X) + 1.41</v>
          </cell>
          <cell r="BA237">
            <v>0</v>
          </cell>
          <cell r="BB237">
            <v>0</v>
          </cell>
          <cell r="BC237">
            <v>0</v>
          </cell>
          <cell r="BD237">
            <v>0</v>
          </cell>
        </row>
        <row r="238">
          <cell r="A238"/>
          <cell r="B238"/>
          <cell r="C238"/>
          <cell r="D238"/>
          <cell r="E238"/>
          <cell r="F238"/>
          <cell r="G238"/>
          <cell r="H238"/>
          <cell r="I238"/>
          <cell r="J238" t="str">
            <v>Eq</v>
          </cell>
          <cell r="K238" t="str">
            <v>Avg</v>
          </cell>
          <cell r="L238" t="str">
            <v>Eq</v>
          </cell>
          <cell r="M238"/>
          <cell r="N238" t="str">
            <v>N/A</v>
          </cell>
          <cell r="O238">
            <v>0.52</v>
          </cell>
          <cell r="P238" t="str">
            <v>N/A</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525</v>
          </cell>
          <cell r="AF238" t="str">
            <v>Student(s)</v>
          </cell>
          <cell r="AG238">
            <v>1.94</v>
          </cell>
          <cell r="AH238">
            <v>0.52</v>
          </cell>
          <cell r="AI238">
            <v>0.14000000000000001</v>
          </cell>
          <cell r="AJ238">
            <v>0.68</v>
          </cell>
          <cell r="AK238">
            <v>0.32</v>
          </cell>
          <cell r="AL238">
            <v>0.48</v>
          </cell>
          <cell r="AM238">
            <v>0.52</v>
          </cell>
          <cell r="AN238">
            <v>1</v>
          </cell>
          <cell r="AO238">
            <v>1</v>
          </cell>
          <cell r="AP238">
            <v>1</v>
          </cell>
          <cell r="AQ238" t="str">
            <v>Adjacent Street Traffic</v>
          </cell>
          <cell r="AR238" t="str">
            <v>Adjacent Street Traffic</v>
          </cell>
          <cell r="AS238">
            <v>31</v>
          </cell>
          <cell r="AT238">
            <v>42</v>
          </cell>
          <cell r="AU238">
            <v>41</v>
          </cell>
          <cell r="AV238" t="str">
            <v>*</v>
          </cell>
          <cell r="AW238">
            <v>0.56000000000000005</v>
          </cell>
          <cell r="AX238" t="str">
            <v>*</v>
          </cell>
          <cell r="AY238"/>
          <cell r="AZ238" t="str">
            <v>Ln(T) = 0.71 Ln(X) + 1.41</v>
          </cell>
          <cell r="BA238"/>
          <cell r="BB238"/>
          <cell r="BC238">
            <v>0</v>
          </cell>
          <cell r="BD238"/>
        </row>
        <row r="239">
          <cell r="A239"/>
          <cell r="B239"/>
          <cell r="C239"/>
          <cell r="D239"/>
          <cell r="E239"/>
          <cell r="F239"/>
          <cell r="G239"/>
          <cell r="H239"/>
          <cell r="I239"/>
          <cell r="J239" t="str">
            <v>Avg</v>
          </cell>
          <cell r="K239" t="str">
            <v>Eq</v>
          </cell>
          <cell r="L239" t="str">
            <v>Eq</v>
          </cell>
          <cell r="M239"/>
          <cell r="N239">
            <v>21.95</v>
          </cell>
          <cell r="O239" t="str">
            <v>N/A</v>
          </cell>
          <cell r="P239" t="str">
            <v>N/A</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525</v>
          </cell>
          <cell r="AF239" t="str">
            <v>Employee(s)</v>
          </cell>
          <cell r="AG239">
            <v>21.95</v>
          </cell>
          <cell r="AH239">
            <v>5.34</v>
          </cell>
          <cell r="AI239">
            <v>1.61</v>
          </cell>
          <cell r="AJ239">
            <v>0.69</v>
          </cell>
          <cell r="AK239">
            <v>0.31</v>
          </cell>
          <cell r="AL239">
            <v>0.53</v>
          </cell>
          <cell r="AM239">
            <v>0.47</v>
          </cell>
          <cell r="AN239">
            <v>1</v>
          </cell>
          <cell r="AO239">
            <v>1</v>
          </cell>
          <cell r="AP239">
            <v>1</v>
          </cell>
          <cell r="AQ239" t="str">
            <v>Adjacent Street Traffic</v>
          </cell>
          <cell r="AR239" t="str">
            <v>Adjacent Street Traffic</v>
          </cell>
          <cell r="AS239">
            <v>30</v>
          </cell>
          <cell r="AT239">
            <v>25</v>
          </cell>
          <cell r="AU239">
            <v>24</v>
          </cell>
          <cell r="AV239">
            <v>0.59</v>
          </cell>
          <cell r="AW239" t="str">
            <v>*</v>
          </cell>
          <cell r="AX239" t="str">
            <v>*</v>
          </cell>
          <cell r="AY239" t="str">
            <v>T = 20.67(X) + 168.10</v>
          </cell>
          <cell r="AZ239"/>
          <cell r="BA239"/>
          <cell r="BB239">
            <v>0</v>
          </cell>
          <cell r="BC239"/>
          <cell r="BD239"/>
        </row>
        <row r="240">
          <cell r="A240">
            <v>528</v>
          </cell>
          <cell r="B240" t="str">
            <v>School District Office (1)</v>
          </cell>
          <cell r="C240" t="str">
            <v>Student(s)</v>
          </cell>
          <cell r="D240" t="str">
            <v>General Urban/Suburban</v>
          </cell>
          <cell r="E240"/>
          <cell r="F240"/>
          <cell r="G240"/>
          <cell r="H240"/>
          <cell r="I240"/>
          <cell r="J240" t="str">
            <v>Avg</v>
          </cell>
          <cell r="K240" t="str">
            <v>Avg</v>
          </cell>
          <cell r="L240" t="str">
            <v>Eq</v>
          </cell>
          <cell r="M240" t="str">
            <v/>
          </cell>
          <cell r="N240">
            <v>0.05</v>
          </cell>
          <cell r="O240">
            <v>0.01</v>
          </cell>
          <cell r="P240" t="str">
            <v>N/A</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cell r="AF240" t="str">
            <v>Student(s)</v>
          </cell>
          <cell r="AG240">
            <v>0.05</v>
          </cell>
          <cell r="AH240">
            <v>0.01</v>
          </cell>
          <cell r="AI240" t="str">
            <v>*</v>
          </cell>
          <cell r="AJ240">
            <v>0.67</v>
          </cell>
          <cell r="AK240">
            <v>0.33</v>
          </cell>
          <cell r="AL240" t="str">
            <v>*</v>
          </cell>
          <cell r="AM240" t="str">
            <v>*</v>
          </cell>
          <cell r="AN240">
            <v>1</v>
          </cell>
          <cell r="AO240">
            <v>1</v>
          </cell>
          <cell r="AP240">
            <v>1</v>
          </cell>
          <cell r="AQ240" t="str">
            <v>Generator</v>
          </cell>
          <cell r="AR240">
            <v>0</v>
          </cell>
          <cell r="AS240">
            <v>11</v>
          </cell>
          <cell r="AT240">
            <v>11</v>
          </cell>
          <cell r="AU240" t="str">
            <v>*</v>
          </cell>
          <cell r="AV240">
            <v>0.83</v>
          </cell>
          <cell r="AW240">
            <v>0.79</v>
          </cell>
          <cell r="AX240" t="str">
            <v>*</v>
          </cell>
          <cell r="AY240" t="str">
            <v>Ln(T) = 0.92Ln(X) - 2.41</v>
          </cell>
          <cell r="AZ240" t="str">
            <v>Ln(T) = 0.83Ln(X) - 3.38</v>
          </cell>
          <cell r="BA240">
            <v>0</v>
          </cell>
          <cell r="BB240">
            <v>0</v>
          </cell>
          <cell r="BC240">
            <v>0</v>
          </cell>
          <cell r="BD240">
            <v>0</v>
          </cell>
        </row>
        <row r="241">
          <cell r="A241"/>
          <cell r="B241"/>
          <cell r="C241"/>
          <cell r="D241"/>
          <cell r="E241"/>
          <cell r="F241"/>
          <cell r="G241"/>
          <cell r="H241"/>
          <cell r="I241"/>
          <cell r="J241" t="str">
            <v>Avg</v>
          </cell>
          <cell r="K241" t="str">
            <v>Avg</v>
          </cell>
          <cell r="L241" t="str">
            <v>Eq</v>
          </cell>
          <cell r="M241"/>
          <cell r="N241">
            <v>0.05</v>
          </cell>
          <cell r="O241">
            <v>0.01</v>
          </cell>
          <cell r="P241" t="str">
            <v>N/A</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528</v>
          </cell>
          <cell r="AF241" t="str">
            <v>Student(s)</v>
          </cell>
          <cell r="AG241">
            <v>0.05</v>
          </cell>
          <cell r="AH241">
            <v>0.01</v>
          </cell>
          <cell r="AI241" t="str">
            <v>*</v>
          </cell>
          <cell r="AJ241">
            <v>0.67</v>
          </cell>
          <cell r="AK241">
            <v>0.33</v>
          </cell>
          <cell r="AL241" t="str">
            <v>*</v>
          </cell>
          <cell r="AM241" t="str">
            <v>*</v>
          </cell>
          <cell r="AN241">
            <v>1</v>
          </cell>
          <cell r="AO241">
            <v>1</v>
          </cell>
          <cell r="AP241">
            <v>1</v>
          </cell>
          <cell r="AQ241" t="str">
            <v>Generator</v>
          </cell>
          <cell r="AR241"/>
          <cell r="AS241">
            <v>11</v>
          </cell>
          <cell r="AT241">
            <v>11</v>
          </cell>
          <cell r="AU241" t="str">
            <v>*</v>
          </cell>
          <cell r="AV241">
            <v>0.83</v>
          </cell>
          <cell r="AW241">
            <v>0.79</v>
          </cell>
          <cell r="AX241" t="str">
            <v>*</v>
          </cell>
          <cell r="AY241" t="str">
            <v>Ln(T) = 0.92Ln(X) - 2.41</v>
          </cell>
          <cell r="AZ241" t="str">
            <v>Ln(T) = 0.83Ln(X) - 3.38</v>
          </cell>
          <cell r="BA241"/>
          <cell r="BB241">
            <v>0</v>
          </cell>
          <cell r="BC241">
            <v>0</v>
          </cell>
          <cell r="BD241"/>
        </row>
        <row r="242">
          <cell r="A242"/>
          <cell r="B242"/>
          <cell r="C242"/>
          <cell r="D242"/>
          <cell r="E242"/>
          <cell r="F242"/>
          <cell r="G242"/>
          <cell r="H242"/>
          <cell r="I242"/>
          <cell r="J242" t="str">
            <v>Avg</v>
          </cell>
          <cell r="K242" t="str">
            <v>Avg</v>
          </cell>
          <cell r="L242" t="str">
            <v>Avg</v>
          </cell>
          <cell r="M242"/>
          <cell r="N242">
            <v>14.37</v>
          </cell>
          <cell r="O242">
            <v>2.36</v>
          </cell>
          <cell r="P242">
            <v>2.04</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528</v>
          </cell>
          <cell r="AF242" t="str">
            <v>1,000 Sq Ft</v>
          </cell>
          <cell r="AG242">
            <v>14.37</v>
          </cell>
          <cell r="AH242">
            <v>2.36</v>
          </cell>
          <cell r="AI242">
            <v>2.04</v>
          </cell>
          <cell r="AJ242">
            <v>0.76</v>
          </cell>
          <cell r="AK242">
            <v>0.24</v>
          </cell>
          <cell r="AL242">
            <v>0.17</v>
          </cell>
          <cell r="AM242">
            <v>0.83</v>
          </cell>
          <cell r="AN242">
            <v>1</v>
          </cell>
          <cell r="AO242">
            <v>1</v>
          </cell>
          <cell r="AP242">
            <v>1</v>
          </cell>
          <cell r="AQ242" t="str">
            <v>Adjacent Street Traffic</v>
          </cell>
          <cell r="AR242" t="str">
            <v>Adjacent Street Traffic</v>
          </cell>
          <cell r="AS242">
            <v>11</v>
          </cell>
          <cell r="AT242">
            <v>11</v>
          </cell>
          <cell r="AU242">
            <v>11</v>
          </cell>
          <cell r="AV242">
            <v>0.82</v>
          </cell>
          <cell r="AW242">
            <v>0.76</v>
          </cell>
          <cell r="AX242">
            <v>0.61</v>
          </cell>
          <cell r="AY242" t="str">
            <v>T = 14.72(X) - 6.60</v>
          </cell>
          <cell r="AZ242" t="str">
            <v>T = 2.50(X) - 2.81</v>
          </cell>
          <cell r="BA242" t="str">
            <v>T = 2.19(X) - 2.81</v>
          </cell>
          <cell r="BB242">
            <v>0</v>
          </cell>
          <cell r="BC242">
            <v>0</v>
          </cell>
          <cell r="BD242">
            <v>0</v>
          </cell>
        </row>
        <row r="243">
          <cell r="A243"/>
          <cell r="B243"/>
          <cell r="C243"/>
          <cell r="D243"/>
          <cell r="E243"/>
          <cell r="F243"/>
          <cell r="G243"/>
          <cell r="H243"/>
          <cell r="I243"/>
          <cell r="J243" t="str">
            <v>Avg</v>
          </cell>
          <cell r="K243" t="str">
            <v>Avg</v>
          </cell>
          <cell r="L243" t="str">
            <v>Avg</v>
          </cell>
          <cell r="M243"/>
          <cell r="N243">
            <v>5.08</v>
          </cell>
          <cell r="O243">
            <v>0.83</v>
          </cell>
          <cell r="P243">
            <v>0.72</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528</v>
          </cell>
          <cell r="AF243" t="str">
            <v>Employee(s)</v>
          </cell>
          <cell r="AG243">
            <v>5.08</v>
          </cell>
          <cell r="AH243">
            <v>0.83</v>
          </cell>
          <cell r="AI243">
            <v>0.72</v>
          </cell>
          <cell r="AJ243">
            <v>0.76</v>
          </cell>
          <cell r="AK243">
            <v>0.24</v>
          </cell>
          <cell r="AL243">
            <v>0.17</v>
          </cell>
          <cell r="AM243">
            <v>0.83</v>
          </cell>
          <cell r="AN243">
            <v>1</v>
          </cell>
          <cell r="AO243">
            <v>1</v>
          </cell>
          <cell r="AP243">
            <v>1</v>
          </cell>
          <cell r="AQ243" t="str">
            <v>Adjacent Street Traffic</v>
          </cell>
          <cell r="AR243" t="str">
            <v>Adjacent Street Traffic</v>
          </cell>
          <cell r="AS243">
            <v>11</v>
          </cell>
          <cell r="AT243">
            <v>11</v>
          </cell>
          <cell r="AU243">
            <v>11</v>
          </cell>
          <cell r="AV243">
            <v>0.88</v>
          </cell>
          <cell r="AW243">
            <v>0.92</v>
          </cell>
          <cell r="AX243">
            <v>0.84</v>
          </cell>
          <cell r="AY243" t="str">
            <v>Ln(T) = 0.71Ln(X) + 2.91</v>
          </cell>
          <cell r="AZ243" t="str">
            <v>Ln(T) = 0.80Ln(X) +0.74</v>
          </cell>
          <cell r="BA243" t="str">
            <v>Ln(T) = 0.89Ln(X) + 0.12</v>
          </cell>
          <cell r="BB243">
            <v>0</v>
          </cell>
          <cell r="BC243">
            <v>0</v>
          </cell>
          <cell r="BD243">
            <v>0</v>
          </cell>
        </row>
        <row r="244">
          <cell r="A244">
            <v>530</v>
          </cell>
          <cell r="B244" t="str">
            <v>Private School (K-8)</v>
          </cell>
          <cell r="C244" t="str">
            <v>Student(s)</v>
          </cell>
          <cell r="D244" t="str">
            <v>General Urban/Suburban</v>
          </cell>
          <cell r="E244"/>
          <cell r="F244"/>
          <cell r="G244"/>
          <cell r="H244"/>
          <cell r="I244"/>
          <cell r="J244" t="str">
            <v>Avg</v>
          </cell>
          <cell r="K244" t="str">
            <v>Avg</v>
          </cell>
          <cell r="L244" t="str">
            <v>Avg</v>
          </cell>
          <cell r="M244" t="str">
            <v>Yes</v>
          </cell>
          <cell r="N244">
            <v>4.1100000000000003</v>
          </cell>
          <cell r="O244">
            <v>1.01</v>
          </cell>
          <cell r="P244">
            <v>0.26</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530</v>
          </cell>
          <cell r="AF244" t="str">
            <v>Student(s)</v>
          </cell>
          <cell r="AG244">
            <v>4.1100000000000003</v>
          </cell>
          <cell r="AH244">
            <v>1.01</v>
          </cell>
          <cell r="AI244">
            <v>0.26</v>
          </cell>
          <cell r="AJ244">
            <v>0.56000000000000005</v>
          </cell>
          <cell r="AK244">
            <v>0.44</v>
          </cell>
          <cell r="AL244">
            <v>0.46</v>
          </cell>
          <cell r="AM244">
            <v>0.54</v>
          </cell>
          <cell r="AN244">
            <v>1</v>
          </cell>
          <cell r="AO244">
            <v>1</v>
          </cell>
          <cell r="AP244">
            <v>1</v>
          </cell>
          <cell r="AQ244" t="str">
            <v>Adjacent Street Traffic</v>
          </cell>
          <cell r="AR244" t="str">
            <v>Adjacent Street Traffic</v>
          </cell>
          <cell r="AS244">
            <v>1</v>
          </cell>
          <cell r="AT244">
            <v>14</v>
          </cell>
          <cell r="AU244">
            <v>5</v>
          </cell>
          <cell r="AV244" t="str">
            <v>*</v>
          </cell>
          <cell r="AW244">
            <v>0.92</v>
          </cell>
          <cell r="AX244" t="str">
            <v>*</v>
          </cell>
          <cell r="AY244"/>
          <cell r="AZ244" t="str">
            <v>T = 1.11(X) - 40.99</v>
          </cell>
          <cell r="BA244"/>
          <cell r="BB244"/>
          <cell r="BC244">
            <v>0</v>
          </cell>
          <cell r="BD244"/>
        </row>
        <row r="245">
          <cell r="A245"/>
          <cell r="B245"/>
          <cell r="C245"/>
          <cell r="D245"/>
          <cell r="E245"/>
          <cell r="F245"/>
          <cell r="G245"/>
          <cell r="H245"/>
          <cell r="I245"/>
          <cell r="J245" t="str">
            <v>Eq</v>
          </cell>
          <cell r="K245" t="str">
            <v>Avg</v>
          </cell>
          <cell r="L245" t="str">
            <v>Avg</v>
          </cell>
          <cell r="M245" t="str">
            <v>Yes</v>
          </cell>
          <cell r="N245" t="str">
            <v>N/A</v>
          </cell>
          <cell r="O245">
            <v>8.86</v>
          </cell>
          <cell r="P245">
            <v>2.1800000000000002</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530</v>
          </cell>
          <cell r="AF245" t="str">
            <v>Employee(s)</v>
          </cell>
          <cell r="AG245" t="str">
            <v>*</v>
          </cell>
          <cell r="AH245">
            <v>8.86</v>
          </cell>
          <cell r="AI245">
            <v>2.1800000000000002</v>
          </cell>
          <cell r="AJ245">
            <v>0.54</v>
          </cell>
          <cell r="AK245">
            <v>0.46</v>
          </cell>
          <cell r="AL245">
            <v>0.48</v>
          </cell>
          <cell r="AM245">
            <v>0.52</v>
          </cell>
          <cell r="AN245">
            <v>1</v>
          </cell>
          <cell r="AO245">
            <v>1</v>
          </cell>
          <cell r="AP245">
            <v>1</v>
          </cell>
          <cell r="AQ245" t="str">
            <v>Adjacent Street Traffic</v>
          </cell>
          <cell r="AR245" t="str">
            <v>Adjacent Street Traffic</v>
          </cell>
          <cell r="AS245" t="str">
            <v>*</v>
          </cell>
          <cell r="AT245">
            <v>7</v>
          </cell>
          <cell r="AU245">
            <v>2</v>
          </cell>
          <cell r="AV245" t="str">
            <v>*</v>
          </cell>
          <cell r="AW245">
            <v>0.71</v>
          </cell>
          <cell r="AX245" t="str">
            <v>*</v>
          </cell>
          <cell r="AY245"/>
          <cell r="AZ245" t="str">
            <v>T = 13.63(X) - 171.96</v>
          </cell>
          <cell r="BA245"/>
          <cell r="BB245"/>
          <cell r="BC245">
            <v>0</v>
          </cell>
          <cell r="BD245"/>
        </row>
        <row r="246">
          <cell r="A246">
            <v>532</v>
          </cell>
          <cell r="B246" t="str">
            <v>Private School (K-12)</v>
          </cell>
          <cell r="C246" t="str">
            <v>Student(s)</v>
          </cell>
          <cell r="D246" t="str">
            <v>General Urban/Suburban</v>
          </cell>
          <cell r="E246"/>
          <cell r="F246"/>
          <cell r="G246"/>
          <cell r="H246"/>
          <cell r="I246"/>
          <cell r="J246" t="str">
            <v>Avg</v>
          </cell>
          <cell r="K246" t="str">
            <v>Avg</v>
          </cell>
          <cell r="L246" t="str">
            <v>Avg</v>
          </cell>
          <cell r="M246" t="str">
            <v>Yes</v>
          </cell>
          <cell r="N246">
            <v>2.48</v>
          </cell>
          <cell r="O246">
            <v>0.79</v>
          </cell>
          <cell r="P246">
            <v>0.17</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cell r="AF246" t="str">
            <v>Student(s)</v>
          </cell>
          <cell r="AG246">
            <v>2.48</v>
          </cell>
          <cell r="AH246">
            <v>0.79</v>
          </cell>
          <cell r="AI246">
            <v>0.17</v>
          </cell>
          <cell r="AJ246">
            <v>0.63</v>
          </cell>
          <cell r="AK246">
            <v>0.37</v>
          </cell>
          <cell r="AL246">
            <v>0.43</v>
          </cell>
          <cell r="AM246">
            <v>0.56999999999999995</v>
          </cell>
          <cell r="AN246">
            <v>1</v>
          </cell>
          <cell r="AO246">
            <v>1</v>
          </cell>
          <cell r="AP246">
            <v>1</v>
          </cell>
          <cell r="AQ246" t="str">
            <v>Adjacent Street Traffic</v>
          </cell>
          <cell r="AR246" t="str">
            <v>Adjacent Street Traffic</v>
          </cell>
          <cell r="AS246">
            <v>2</v>
          </cell>
          <cell r="AT246">
            <v>5</v>
          </cell>
          <cell r="AU246">
            <v>3</v>
          </cell>
          <cell r="AV246" t="str">
            <v>*</v>
          </cell>
          <cell r="AW246">
            <v>0.95</v>
          </cell>
          <cell r="AX246" t="str">
            <v>*</v>
          </cell>
          <cell r="AY246">
            <v>0</v>
          </cell>
          <cell r="AZ246" t="str">
            <v>T = 0.77(X) + 13.81</v>
          </cell>
          <cell r="BA246">
            <v>0</v>
          </cell>
          <cell r="BB246">
            <v>0</v>
          </cell>
          <cell r="BC246">
            <v>0</v>
          </cell>
          <cell r="BD246">
            <v>0</v>
          </cell>
        </row>
        <row r="247">
          <cell r="A247"/>
          <cell r="B247"/>
          <cell r="C247"/>
          <cell r="D247" t="str">
            <v>General Urban/Suburban</v>
          </cell>
          <cell r="E247"/>
          <cell r="F247"/>
          <cell r="G247"/>
          <cell r="H247"/>
          <cell r="I247"/>
          <cell r="J247" t="str">
            <v>Avg</v>
          </cell>
          <cell r="K247" t="str">
            <v>Avg</v>
          </cell>
          <cell r="L247" t="str">
            <v>Avg</v>
          </cell>
          <cell r="M247" t="str">
            <v>Yes</v>
          </cell>
          <cell r="N247">
            <v>2.48</v>
          </cell>
          <cell r="O247">
            <v>0.79</v>
          </cell>
          <cell r="P247">
            <v>0.17</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532</v>
          </cell>
          <cell r="AF247" t="str">
            <v>Student(s)</v>
          </cell>
          <cell r="AG247">
            <v>2.48</v>
          </cell>
          <cell r="AH247">
            <v>0.79</v>
          </cell>
          <cell r="AI247">
            <v>0.17</v>
          </cell>
          <cell r="AJ247">
            <v>0.63</v>
          </cell>
          <cell r="AK247">
            <v>0.37</v>
          </cell>
          <cell r="AL247">
            <v>0.43</v>
          </cell>
          <cell r="AM247">
            <v>0.56999999999999995</v>
          </cell>
          <cell r="AN247">
            <v>1</v>
          </cell>
          <cell r="AO247">
            <v>1</v>
          </cell>
          <cell r="AP247">
            <v>1</v>
          </cell>
          <cell r="AQ247" t="str">
            <v>Adjacent Street Traffic</v>
          </cell>
          <cell r="AR247" t="str">
            <v>Adjacent Street Traffic</v>
          </cell>
          <cell r="AS247">
            <v>2</v>
          </cell>
          <cell r="AT247">
            <v>5</v>
          </cell>
          <cell r="AU247">
            <v>3</v>
          </cell>
          <cell r="AV247" t="str">
            <v>*</v>
          </cell>
          <cell r="AW247">
            <v>0.95</v>
          </cell>
          <cell r="AX247" t="str">
            <v>*</v>
          </cell>
          <cell r="AY247"/>
          <cell r="AZ247" t="str">
            <v>T = 0.77(X) + 13.81</v>
          </cell>
          <cell r="BA247"/>
          <cell r="BB247"/>
          <cell r="BC247">
            <v>0</v>
          </cell>
          <cell r="BD247"/>
        </row>
        <row r="248">
          <cell r="A248"/>
          <cell r="B248"/>
          <cell r="C248"/>
          <cell r="D248" t="str">
            <v>General Urban/Suburban</v>
          </cell>
          <cell r="E248"/>
          <cell r="F248"/>
          <cell r="G248"/>
          <cell r="H248"/>
          <cell r="I248"/>
          <cell r="J248" t="str">
            <v>Avg</v>
          </cell>
          <cell r="K248" t="str">
            <v>Avg</v>
          </cell>
          <cell r="L248" t="str">
            <v>Avg</v>
          </cell>
          <cell r="M248" t="str">
            <v>Yes</v>
          </cell>
          <cell r="N248">
            <v>16.43</v>
          </cell>
          <cell r="O248">
            <v>4.87</v>
          </cell>
          <cell r="P248">
            <v>0.86</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532</v>
          </cell>
          <cell r="AF248" t="str">
            <v>Employee(s)</v>
          </cell>
          <cell r="AG248">
            <v>16.43</v>
          </cell>
          <cell r="AH248">
            <v>4.87</v>
          </cell>
          <cell r="AI248">
            <v>0.86</v>
          </cell>
          <cell r="AJ248">
            <v>0.61</v>
          </cell>
          <cell r="AK248">
            <v>0.39</v>
          </cell>
          <cell r="AL248">
            <v>0.38</v>
          </cell>
          <cell r="AM248">
            <v>0.62</v>
          </cell>
          <cell r="AN248">
            <v>1</v>
          </cell>
          <cell r="AO248">
            <v>1</v>
          </cell>
          <cell r="AP248">
            <v>1</v>
          </cell>
          <cell r="AQ248" t="str">
            <v>Adjacent Street Traffic</v>
          </cell>
          <cell r="AR248" t="str">
            <v>Adjacent Street Traffic</v>
          </cell>
          <cell r="AS248">
            <v>2</v>
          </cell>
          <cell r="AT248">
            <v>3</v>
          </cell>
          <cell r="AU248">
            <v>2</v>
          </cell>
          <cell r="AV248" t="str">
            <v>*</v>
          </cell>
          <cell r="AW248" t="str">
            <v>*</v>
          </cell>
          <cell r="AX248" t="str">
            <v>*</v>
          </cell>
          <cell r="AY248"/>
          <cell r="AZ248"/>
          <cell r="BA248"/>
          <cell r="BB248"/>
          <cell r="BC248"/>
          <cell r="BD248"/>
        </row>
        <row r="249">
          <cell r="A249">
            <v>537</v>
          </cell>
          <cell r="B249" t="str">
            <v>Charter Elementary School</v>
          </cell>
          <cell r="C249" t="str">
            <v>Student(s)</v>
          </cell>
          <cell r="D249" t="str">
            <v>General Urban/Suburban</v>
          </cell>
          <cell r="E249">
            <v>0</v>
          </cell>
          <cell r="F249">
            <v>1</v>
          </cell>
          <cell r="G249"/>
          <cell r="H249"/>
          <cell r="I249"/>
          <cell r="J249" t="str">
            <v>Avg</v>
          </cell>
          <cell r="K249" t="str">
            <v>Avg</v>
          </cell>
          <cell r="L249" t="str">
            <v>Avg</v>
          </cell>
          <cell r="M249" t="str">
            <v>Yes</v>
          </cell>
          <cell r="N249">
            <v>1.85</v>
          </cell>
          <cell r="O249">
            <v>1.1100000000000001</v>
          </cell>
          <cell r="P249">
            <v>0.14000000000000001</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cell r="AF249" t="str">
            <v>Student(s)</v>
          </cell>
          <cell r="AG249">
            <v>1.85</v>
          </cell>
          <cell r="AH249">
            <v>1.1100000000000001</v>
          </cell>
          <cell r="AI249">
            <v>0.14000000000000001</v>
          </cell>
          <cell r="AJ249">
            <v>0.53</v>
          </cell>
          <cell r="AK249">
            <v>0.47</v>
          </cell>
          <cell r="AL249">
            <v>0.35</v>
          </cell>
          <cell r="AM249">
            <v>0.65</v>
          </cell>
          <cell r="AN249">
            <v>1</v>
          </cell>
          <cell r="AO249">
            <v>1</v>
          </cell>
          <cell r="AP249">
            <v>1</v>
          </cell>
          <cell r="AQ249" t="str">
            <v>Adjacent Street Traffic</v>
          </cell>
          <cell r="AR249" t="str">
            <v>Adjacent Street Traffic</v>
          </cell>
          <cell r="AS249">
            <v>1</v>
          </cell>
          <cell r="AT249">
            <v>11</v>
          </cell>
          <cell r="AU249">
            <v>2</v>
          </cell>
          <cell r="AV249">
            <v>0</v>
          </cell>
          <cell r="AW249">
            <v>0.93</v>
          </cell>
          <cell r="AX249">
            <v>0</v>
          </cell>
          <cell r="AY249">
            <v>0</v>
          </cell>
          <cell r="AZ249" t="str">
            <v>T = 1.17(X) - 34.68</v>
          </cell>
          <cell r="BA249">
            <v>0</v>
          </cell>
          <cell r="BB249">
            <v>0</v>
          </cell>
          <cell r="BC249">
            <v>0</v>
          </cell>
          <cell r="BD249">
            <v>0</v>
          </cell>
        </row>
        <row r="250">
          <cell r="A250"/>
          <cell r="B250"/>
          <cell r="C250"/>
          <cell r="D250" t="str">
            <v>General Urban/Suburban</v>
          </cell>
          <cell r="E250"/>
          <cell r="F250"/>
          <cell r="G250"/>
          <cell r="H250"/>
          <cell r="I250"/>
          <cell r="J250" t="str">
            <v>Avg</v>
          </cell>
          <cell r="K250" t="str">
            <v>Avg</v>
          </cell>
          <cell r="L250" t="str">
            <v>Avg</v>
          </cell>
          <cell r="M250" t="str">
            <v>Yes</v>
          </cell>
          <cell r="N250">
            <v>1.85</v>
          </cell>
          <cell r="O250">
            <v>1.1100000000000001</v>
          </cell>
          <cell r="P250">
            <v>0.14000000000000001</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537</v>
          </cell>
          <cell r="AF250" t="str">
            <v>Student(s)</v>
          </cell>
          <cell r="AG250">
            <v>1.85</v>
          </cell>
          <cell r="AH250">
            <v>1.1100000000000001</v>
          </cell>
          <cell r="AI250">
            <v>0.14000000000000001</v>
          </cell>
          <cell r="AJ250">
            <v>0.53</v>
          </cell>
          <cell r="AK250">
            <v>0.47</v>
          </cell>
          <cell r="AL250">
            <v>0.35</v>
          </cell>
          <cell r="AM250">
            <v>0.65</v>
          </cell>
          <cell r="AN250">
            <v>1</v>
          </cell>
          <cell r="AO250">
            <v>1</v>
          </cell>
          <cell r="AP250">
            <v>1</v>
          </cell>
          <cell r="AQ250" t="str">
            <v>Adjacent Street Traffic</v>
          </cell>
          <cell r="AR250" t="str">
            <v>Adjacent Street Traffic</v>
          </cell>
          <cell r="AS250">
            <v>1</v>
          </cell>
          <cell r="AT250">
            <v>11</v>
          </cell>
          <cell r="AU250">
            <v>2</v>
          </cell>
          <cell r="AV250"/>
          <cell r="AW250">
            <v>0.93</v>
          </cell>
          <cell r="AX250"/>
          <cell r="AY250"/>
          <cell r="AZ250" t="str">
            <v>T = 1.17(X) - 34.68</v>
          </cell>
          <cell r="BA250"/>
          <cell r="BB250"/>
          <cell r="BC250">
            <v>0</v>
          </cell>
          <cell r="BD250"/>
        </row>
        <row r="251">
          <cell r="A251"/>
          <cell r="B251"/>
          <cell r="C251"/>
          <cell r="D251" t="str">
            <v>General Urban/Suburban</v>
          </cell>
          <cell r="E251"/>
          <cell r="F251"/>
          <cell r="G251"/>
          <cell r="H251"/>
          <cell r="I251"/>
          <cell r="J251" t="str">
            <v>Avg</v>
          </cell>
          <cell r="K251" t="str">
            <v>Avg</v>
          </cell>
          <cell r="L251" t="str">
            <v>Avg</v>
          </cell>
          <cell r="M251" t="str">
            <v>Yes</v>
          </cell>
          <cell r="N251" t="str">
            <v>*</v>
          </cell>
          <cell r="O251">
            <v>7.04</v>
          </cell>
          <cell r="P251" t="str">
            <v>*</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537</v>
          </cell>
          <cell r="AF251" t="str">
            <v>1,000 Sq Ft</v>
          </cell>
          <cell r="AG251" t="str">
            <v>*</v>
          </cell>
          <cell r="AH251">
            <v>7.04</v>
          </cell>
          <cell r="AI251" t="str">
            <v>*</v>
          </cell>
          <cell r="AJ251">
            <v>0.52</v>
          </cell>
          <cell r="AK251">
            <v>0.48</v>
          </cell>
          <cell r="AL251"/>
          <cell r="AM251"/>
          <cell r="AN251">
            <v>1</v>
          </cell>
          <cell r="AO251">
            <v>1</v>
          </cell>
          <cell r="AP251">
            <v>1</v>
          </cell>
          <cell r="AQ251" t="str">
            <v>Adjacent Street Traffic</v>
          </cell>
          <cell r="AR251"/>
          <cell r="AS251"/>
          <cell r="AT251">
            <v>2</v>
          </cell>
          <cell r="AU251"/>
          <cell r="AV251"/>
          <cell r="AW251"/>
          <cell r="AX251"/>
          <cell r="AY251"/>
          <cell r="AZ251"/>
          <cell r="BA251"/>
          <cell r="BB251"/>
          <cell r="BC251"/>
          <cell r="BD251"/>
        </row>
        <row r="252">
          <cell r="A252">
            <v>534</v>
          </cell>
          <cell r="B252" t="str">
            <v>Private High School</v>
          </cell>
          <cell r="C252" t="str">
            <v>Student(s)</v>
          </cell>
          <cell r="D252" t="str">
            <v>General Urban/Suburban</v>
          </cell>
          <cell r="E252"/>
          <cell r="F252"/>
          <cell r="G252"/>
          <cell r="H252"/>
          <cell r="I252"/>
          <cell r="J252" t="str">
            <v>Avg</v>
          </cell>
          <cell r="K252" t="str">
            <v>Avg</v>
          </cell>
          <cell r="L252" t="str">
            <v>Avg</v>
          </cell>
          <cell r="M252" t="str">
            <v>Yes</v>
          </cell>
          <cell r="N252">
            <v>2.14</v>
          </cell>
          <cell r="O252">
            <v>0.66</v>
          </cell>
          <cell r="P252">
            <v>0.19</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534</v>
          </cell>
          <cell r="AF252" t="str">
            <v>Student(s)</v>
          </cell>
          <cell r="AG252">
            <v>2.14</v>
          </cell>
          <cell r="AH252">
            <v>0.66</v>
          </cell>
          <cell r="AI252">
            <v>0.19</v>
          </cell>
          <cell r="AJ252">
            <v>0.59</v>
          </cell>
          <cell r="AK252">
            <v>0.41</v>
          </cell>
          <cell r="AL252">
            <v>0.39</v>
          </cell>
          <cell r="AM252">
            <v>0.61</v>
          </cell>
          <cell r="AN252">
            <v>1</v>
          </cell>
          <cell r="AO252">
            <v>1</v>
          </cell>
          <cell r="AP252">
            <v>1</v>
          </cell>
          <cell r="AQ252" t="str">
            <v>Adjacent Street Traffic</v>
          </cell>
          <cell r="AR252" t="str">
            <v>Adjacent Street Traffic</v>
          </cell>
          <cell r="AS252">
            <v>3</v>
          </cell>
          <cell r="AT252">
            <v>4</v>
          </cell>
          <cell r="AU252">
            <v>3</v>
          </cell>
          <cell r="AV252" t="str">
            <v>*</v>
          </cell>
          <cell r="AW252">
            <v>0.61</v>
          </cell>
          <cell r="AX252" t="str">
            <v>*</v>
          </cell>
          <cell r="AY252"/>
          <cell r="AZ252" t="str">
            <v>T = 0.35(X) + 133.66</v>
          </cell>
          <cell r="BA252"/>
          <cell r="BB252"/>
          <cell r="BC252">
            <v>0</v>
          </cell>
          <cell r="BD252"/>
        </row>
        <row r="253">
          <cell r="A253"/>
          <cell r="B253"/>
          <cell r="C253"/>
          <cell r="D253"/>
          <cell r="E253"/>
          <cell r="F253"/>
          <cell r="G253"/>
          <cell r="H253"/>
          <cell r="I253"/>
          <cell r="J253" t="str">
            <v>Avg</v>
          </cell>
          <cell r="K253" t="str">
            <v>Avg</v>
          </cell>
          <cell r="L253" t="str">
            <v>Avg</v>
          </cell>
          <cell r="M253" t="str">
            <v>Yes</v>
          </cell>
          <cell r="N253">
            <v>15.12</v>
          </cell>
          <cell r="O253">
            <v>4.28</v>
          </cell>
          <cell r="P253">
            <v>1.23</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534</v>
          </cell>
          <cell r="AF253" t="str">
            <v>Employee(s)</v>
          </cell>
          <cell r="AG253">
            <v>15.12</v>
          </cell>
          <cell r="AH253">
            <v>4.28</v>
          </cell>
          <cell r="AI253">
            <v>1.23</v>
          </cell>
          <cell r="AJ253">
            <v>0.62</v>
          </cell>
          <cell r="AK253">
            <v>0.38</v>
          </cell>
          <cell r="AL253">
            <v>0.54</v>
          </cell>
          <cell r="AM253">
            <v>0.46</v>
          </cell>
          <cell r="AN253">
            <v>1</v>
          </cell>
          <cell r="AO253">
            <v>1</v>
          </cell>
          <cell r="AP253">
            <v>1</v>
          </cell>
          <cell r="AQ253" t="str">
            <v>Adjacent Street Traffic</v>
          </cell>
          <cell r="AR253" t="str">
            <v>Adjacent Street Traffic</v>
          </cell>
          <cell r="AS253">
            <v>2</v>
          </cell>
          <cell r="AT253">
            <v>3</v>
          </cell>
          <cell r="AU253">
            <v>2</v>
          </cell>
          <cell r="AV253" t="str">
            <v>*</v>
          </cell>
          <cell r="AW253" t="str">
            <v>*</v>
          </cell>
          <cell r="AX253" t="str">
            <v>*</v>
          </cell>
          <cell r="AY253"/>
          <cell r="AZ253"/>
          <cell r="BA253"/>
          <cell r="BB253"/>
          <cell r="BC253"/>
          <cell r="BD253"/>
        </row>
        <row r="254">
          <cell r="A254">
            <v>536</v>
          </cell>
          <cell r="B254" t="str">
            <v>Charter Elementary School (1)</v>
          </cell>
          <cell r="C254" t="str">
            <v>Student(s)</v>
          </cell>
          <cell r="D254" t="str">
            <v>General Urban/Suburban</v>
          </cell>
          <cell r="E254"/>
          <cell r="F254"/>
          <cell r="G254"/>
          <cell r="H254"/>
          <cell r="I254"/>
          <cell r="J254" t="str">
            <v>Avg</v>
          </cell>
          <cell r="K254" t="str">
            <v>Eq</v>
          </cell>
          <cell r="L254" t="str">
            <v>Avg</v>
          </cell>
          <cell r="M254" t="str">
            <v>Yes</v>
          </cell>
          <cell r="N254">
            <v>1.85</v>
          </cell>
          <cell r="O254" t="str">
            <v>N/A</v>
          </cell>
          <cell r="P254">
            <v>0.16</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cell r="AF254" t="str">
            <v>Student(s)</v>
          </cell>
          <cell r="AG254">
            <v>1.85</v>
          </cell>
          <cell r="AH254">
            <v>1.04</v>
          </cell>
          <cell r="AI254">
            <v>0.16</v>
          </cell>
          <cell r="AJ254">
            <v>0.52</v>
          </cell>
          <cell r="AK254">
            <v>0.48</v>
          </cell>
          <cell r="AL254">
            <v>0.35</v>
          </cell>
          <cell r="AM254">
            <v>0.65</v>
          </cell>
          <cell r="AN254">
            <v>1</v>
          </cell>
          <cell r="AO254">
            <v>1</v>
          </cell>
          <cell r="AP254">
            <v>1</v>
          </cell>
          <cell r="AQ254" t="str">
            <v>Adjacent Street Traffic</v>
          </cell>
          <cell r="AR254" t="str">
            <v>Adjacent Street Traffic</v>
          </cell>
          <cell r="AS254">
            <v>1</v>
          </cell>
          <cell r="AT254">
            <v>22</v>
          </cell>
          <cell r="AU254">
            <v>5</v>
          </cell>
          <cell r="AV254" t="str">
            <v>*</v>
          </cell>
          <cell r="AW254">
            <v>0.86</v>
          </cell>
          <cell r="AX254" t="str">
            <v>*</v>
          </cell>
          <cell r="AY254">
            <v>0</v>
          </cell>
          <cell r="AZ254" t="str">
            <v>T = 1.05(X) - 2.46</v>
          </cell>
          <cell r="BA254">
            <v>0</v>
          </cell>
          <cell r="BB254">
            <v>0</v>
          </cell>
          <cell r="BC254">
            <v>0</v>
          </cell>
          <cell r="BD254">
            <v>0</v>
          </cell>
        </row>
        <row r="255">
          <cell r="A255"/>
          <cell r="B255"/>
          <cell r="C255"/>
          <cell r="D255"/>
          <cell r="E255"/>
          <cell r="F255"/>
          <cell r="G255"/>
          <cell r="H255"/>
          <cell r="I255"/>
          <cell r="J255" t="str">
            <v>Avg</v>
          </cell>
          <cell r="K255" t="str">
            <v>Eq</v>
          </cell>
          <cell r="L255" t="str">
            <v>Avg</v>
          </cell>
          <cell r="M255"/>
          <cell r="N255">
            <v>1.85</v>
          </cell>
          <cell r="O255" t="str">
            <v>N/A</v>
          </cell>
          <cell r="P255">
            <v>0.16</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536</v>
          </cell>
          <cell r="AF255" t="str">
            <v>Student(s)</v>
          </cell>
          <cell r="AG255">
            <v>1.85</v>
          </cell>
          <cell r="AH255">
            <v>1.04</v>
          </cell>
          <cell r="AI255">
            <v>0.16</v>
          </cell>
          <cell r="AJ255">
            <v>0.52</v>
          </cell>
          <cell r="AK255">
            <v>0.48</v>
          </cell>
          <cell r="AL255">
            <v>0.35</v>
          </cell>
          <cell r="AM255">
            <v>0.65</v>
          </cell>
          <cell r="AN255">
            <v>1</v>
          </cell>
          <cell r="AO255">
            <v>1</v>
          </cell>
          <cell r="AP255">
            <v>1</v>
          </cell>
          <cell r="AQ255" t="str">
            <v>Adjacent Street Traffic</v>
          </cell>
          <cell r="AR255" t="str">
            <v>Adjacent Street Traffic</v>
          </cell>
          <cell r="AS255">
            <v>1</v>
          </cell>
          <cell r="AT255">
            <v>22</v>
          </cell>
          <cell r="AU255">
            <v>5</v>
          </cell>
          <cell r="AV255" t="str">
            <v>*</v>
          </cell>
          <cell r="AW255">
            <v>0.86</v>
          </cell>
          <cell r="AX255" t="str">
            <v>*</v>
          </cell>
          <cell r="AY255"/>
          <cell r="AZ255" t="str">
            <v>T = 1.05(X) - 2.46</v>
          </cell>
          <cell r="BA255"/>
          <cell r="BB255"/>
          <cell r="BC255">
            <v>0</v>
          </cell>
          <cell r="BD255"/>
        </row>
        <row r="256">
          <cell r="A256"/>
          <cell r="B256"/>
          <cell r="C256"/>
          <cell r="D256"/>
          <cell r="E256"/>
          <cell r="F256"/>
          <cell r="G256"/>
          <cell r="H256"/>
          <cell r="I256"/>
          <cell r="J256" t="str">
            <v>Eq</v>
          </cell>
          <cell r="K256" t="str">
            <v>Avg</v>
          </cell>
          <cell r="L256" t="str">
            <v>Avg</v>
          </cell>
          <cell r="M256"/>
          <cell r="N256" t="str">
            <v>N/A</v>
          </cell>
          <cell r="O256">
            <v>13.93</v>
          </cell>
          <cell r="P256">
            <v>10.64</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536</v>
          </cell>
          <cell r="AF256" t="str">
            <v>Employee(s)</v>
          </cell>
          <cell r="AG256" t="str">
            <v>*</v>
          </cell>
          <cell r="AH256">
            <v>13.93</v>
          </cell>
          <cell r="AI256">
            <v>10.64</v>
          </cell>
          <cell r="AJ256">
            <v>0.56000000000000005</v>
          </cell>
          <cell r="AK256">
            <v>0.44</v>
          </cell>
          <cell r="AL256">
            <v>0.56000000000000005</v>
          </cell>
          <cell r="AM256">
            <v>0.44</v>
          </cell>
          <cell r="AN256">
            <v>1</v>
          </cell>
          <cell r="AO256">
            <v>1</v>
          </cell>
          <cell r="AP256">
            <v>1</v>
          </cell>
          <cell r="AQ256" t="str">
            <v>Generator</v>
          </cell>
          <cell r="AR256" t="str">
            <v>Generator</v>
          </cell>
          <cell r="AS256" t="str">
            <v>*</v>
          </cell>
          <cell r="AT256">
            <v>5</v>
          </cell>
          <cell r="AU256">
            <v>5</v>
          </cell>
          <cell r="AV256" t="str">
            <v>*</v>
          </cell>
          <cell r="AW256" t="str">
            <v>*</v>
          </cell>
          <cell r="AX256" t="str">
            <v>*</v>
          </cell>
          <cell r="AY256"/>
          <cell r="AZ256"/>
          <cell r="BA256"/>
          <cell r="BB256"/>
          <cell r="BC256"/>
          <cell r="BD256"/>
        </row>
        <row r="257">
          <cell r="A257">
            <v>538</v>
          </cell>
          <cell r="B257" t="str">
            <v>Charter School (K-12)</v>
          </cell>
          <cell r="C257" t="str">
            <v>Student(s)</v>
          </cell>
          <cell r="D257" t="str">
            <v>General Urban/Suburban</v>
          </cell>
          <cell r="E257"/>
          <cell r="F257"/>
          <cell r="G257"/>
          <cell r="H257"/>
          <cell r="I257"/>
          <cell r="J257" t="str">
            <v>Eq</v>
          </cell>
          <cell r="K257" t="str">
            <v>Avg</v>
          </cell>
          <cell r="L257" t="str">
            <v>Avg</v>
          </cell>
          <cell r="M257" t="str">
            <v>Yes</v>
          </cell>
          <cell r="N257" t="str">
            <v>N/A</v>
          </cell>
          <cell r="O257">
            <v>0.83</v>
          </cell>
          <cell r="P257">
            <v>0.73</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cell r="AF257" t="str">
            <v>Student(s)</v>
          </cell>
          <cell r="AG257" t="str">
            <v>*</v>
          </cell>
          <cell r="AH257">
            <v>0.83</v>
          </cell>
          <cell r="AI257">
            <v>0.73</v>
          </cell>
          <cell r="AJ257">
            <v>0.51</v>
          </cell>
          <cell r="AK257">
            <v>0.49</v>
          </cell>
          <cell r="AL257">
            <v>0.5</v>
          </cell>
          <cell r="AM257">
            <v>0.5</v>
          </cell>
          <cell r="AN257">
            <v>1</v>
          </cell>
          <cell r="AO257">
            <v>1</v>
          </cell>
          <cell r="AP257">
            <v>1</v>
          </cell>
          <cell r="AQ257" t="str">
            <v>Adjacent Street Traffic</v>
          </cell>
          <cell r="AR257" t="str">
            <v>Generator</v>
          </cell>
          <cell r="AS257" t="str">
            <v>*</v>
          </cell>
          <cell r="AT257">
            <v>2</v>
          </cell>
          <cell r="AU257">
            <v>4</v>
          </cell>
          <cell r="AV257" t="str">
            <v>*</v>
          </cell>
          <cell r="AW257" t="str">
            <v>*</v>
          </cell>
          <cell r="AX257">
            <v>0.91</v>
          </cell>
          <cell r="AY257">
            <v>0</v>
          </cell>
          <cell r="AZ257">
            <v>0</v>
          </cell>
          <cell r="BA257" t="str">
            <v>T = 0.92(X) - 232.86</v>
          </cell>
          <cell r="BB257">
            <v>0</v>
          </cell>
          <cell r="BC257">
            <v>0</v>
          </cell>
          <cell r="BD257">
            <v>0</v>
          </cell>
        </row>
        <row r="258">
          <cell r="A258"/>
          <cell r="B258"/>
          <cell r="C258"/>
          <cell r="D258"/>
          <cell r="E258"/>
          <cell r="F258"/>
          <cell r="G258"/>
          <cell r="H258"/>
          <cell r="I258"/>
          <cell r="J258" t="str">
            <v>Eq</v>
          </cell>
          <cell r="K258" t="str">
            <v>Avg</v>
          </cell>
          <cell r="L258" t="str">
            <v>Avg</v>
          </cell>
          <cell r="M258" t="str">
            <v>Yes</v>
          </cell>
          <cell r="N258" t="str">
            <v>N/A</v>
          </cell>
          <cell r="O258">
            <v>0.83</v>
          </cell>
          <cell r="P258">
            <v>0.73</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538</v>
          </cell>
          <cell r="AF258" t="str">
            <v>Student(s)</v>
          </cell>
          <cell r="AG258" t="str">
            <v>*</v>
          </cell>
          <cell r="AH258">
            <v>0.83</v>
          </cell>
          <cell r="AI258">
            <v>0.73</v>
          </cell>
          <cell r="AJ258">
            <v>0.51</v>
          </cell>
          <cell r="AK258">
            <v>0.49</v>
          </cell>
          <cell r="AL258">
            <v>0.5</v>
          </cell>
          <cell r="AM258">
            <v>0.5</v>
          </cell>
          <cell r="AN258">
            <v>1</v>
          </cell>
          <cell r="AO258">
            <v>1</v>
          </cell>
          <cell r="AP258">
            <v>1</v>
          </cell>
          <cell r="AQ258" t="str">
            <v>Adjacent Street Traffic</v>
          </cell>
          <cell r="AR258" t="str">
            <v>Generator</v>
          </cell>
          <cell r="AS258" t="str">
            <v>*</v>
          </cell>
          <cell r="AT258">
            <v>2</v>
          </cell>
          <cell r="AU258">
            <v>4</v>
          </cell>
          <cell r="AV258" t="str">
            <v>*</v>
          </cell>
          <cell r="AW258" t="str">
            <v>*</v>
          </cell>
          <cell r="AX258">
            <v>0.91</v>
          </cell>
          <cell r="AY258"/>
          <cell r="AZ258"/>
          <cell r="BA258" t="str">
            <v>T = 0.92(X) - 232.86</v>
          </cell>
          <cell r="BB258"/>
          <cell r="BC258"/>
          <cell r="BD258">
            <v>0</v>
          </cell>
        </row>
        <row r="259">
          <cell r="A259"/>
          <cell r="B259"/>
          <cell r="C259"/>
          <cell r="D259"/>
          <cell r="E259"/>
          <cell r="F259"/>
          <cell r="G259"/>
          <cell r="H259"/>
          <cell r="I259"/>
          <cell r="J259" t="str">
            <v>Eq</v>
          </cell>
          <cell r="K259" t="str">
            <v>Avg</v>
          </cell>
          <cell r="L259" t="str">
            <v>Avg</v>
          </cell>
          <cell r="M259" t="str">
            <v>Yes</v>
          </cell>
          <cell r="N259" t="str">
            <v>N/A</v>
          </cell>
          <cell r="O259">
            <v>13.75</v>
          </cell>
          <cell r="P259">
            <v>10.66</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538</v>
          </cell>
          <cell r="AF259" t="str">
            <v>Employee(s)</v>
          </cell>
          <cell r="AG259" t="str">
            <v>*</v>
          </cell>
          <cell r="AH259">
            <v>13.75</v>
          </cell>
          <cell r="AI259">
            <v>10.66</v>
          </cell>
          <cell r="AJ259">
            <v>0.53</v>
          </cell>
          <cell r="AK259">
            <v>0.47</v>
          </cell>
          <cell r="AL259">
            <v>0.5</v>
          </cell>
          <cell r="AM259">
            <v>0.5</v>
          </cell>
          <cell r="AN259">
            <v>1</v>
          </cell>
          <cell r="AO259">
            <v>1</v>
          </cell>
          <cell r="AP259">
            <v>1</v>
          </cell>
          <cell r="AQ259" t="str">
            <v>Generator</v>
          </cell>
          <cell r="AR259" t="str">
            <v>Generator</v>
          </cell>
          <cell r="AS259" t="str">
            <v>*</v>
          </cell>
          <cell r="AT259">
            <v>3</v>
          </cell>
          <cell r="AU259">
            <v>3</v>
          </cell>
          <cell r="AV259" t="str">
            <v>*</v>
          </cell>
          <cell r="AW259" t="str">
            <v>*</v>
          </cell>
          <cell r="AX259" t="str">
            <v>*</v>
          </cell>
          <cell r="AY259"/>
          <cell r="AZ259"/>
          <cell r="BA259"/>
          <cell r="BB259"/>
          <cell r="BC259"/>
          <cell r="BD259"/>
        </row>
        <row r="260">
          <cell r="A260">
            <v>540</v>
          </cell>
          <cell r="B260" t="str">
            <v>Junior/Community College</v>
          </cell>
          <cell r="C260" t="str">
            <v>Student(s)</v>
          </cell>
          <cell r="D260" t="str">
            <v>General Urban/Suburban</v>
          </cell>
          <cell r="E260"/>
          <cell r="F260"/>
          <cell r="G260"/>
          <cell r="H260"/>
          <cell r="I260"/>
          <cell r="J260" t="str">
            <v>Avg</v>
          </cell>
          <cell r="K260" t="str">
            <v>Avg</v>
          </cell>
          <cell r="L260" t="str">
            <v>Avg</v>
          </cell>
          <cell r="M260" t="str">
            <v/>
          </cell>
          <cell r="N260">
            <v>1.1499999999999999</v>
          </cell>
          <cell r="O260">
            <v>0.11</v>
          </cell>
          <cell r="P260">
            <v>0.11</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cell r="AF260" t="str">
            <v>Student(s)</v>
          </cell>
          <cell r="AG260">
            <v>1.1499999999999999</v>
          </cell>
          <cell r="AH260">
            <v>0.11</v>
          </cell>
          <cell r="AI260">
            <v>0.11</v>
          </cell>
          <cell r="AJ260">
            <v>0.81</v>
          </cell>
          <cell r="AK260">
            <v>0.19</v>
          </cell>
          <cell r="AL260">
            <v>0.56000000000000005</v>
          </cell>
          <cell r="AM260">
            <v>0.44</v>
          </cell>
          <cell r="AN260">
            <v>1</v>
          </cell>
          <cell r="AO260">
            <v>1</v>
          </cell>
          <cell r="AP260">
            <v>1</v>
          </cell>
          <cell r="AQ260" t="str">
            <v>Adjacent Street Traffic</v>
          </cell>
          <cell r="AR260" t="str">
            <v>Adjacent Street Traffic</v>
          </cell>
          <cell r="AS260">
            <v>12</v>
          </cell>
          <cell r="AT260">
            <v>13</v>
          </cell>
          <cell r="AU260">
            <v>12</v>
          </cell>
          <cell r="AV260">
            <v>0.7</v>
          </cell>
          <cell r="AW260">
            <v>0.8</v>
          </cell>
          <cell r="AX260">
            <v>0.75</v>
          </cell>
          <cell r="AY260" t="str">
            <v>Ln(T) = 0.67Ln(X) + 3.27</v>
          </cell>
          <cell r="AZ260" t="str">
            <v>Ln(T) = 0.63Ln(X) + 1.30</v>
          </cell>
          <cell r="BA260" t="str">
            <v>Ln(T) = 0.68Ln(X) + 0.81</v>
          </cell>
          <cell r="BB260">
            <v>0</v>
          </cell>
          <cell r="BC260">
            <v>0</v>
          </cell>
          <cell r="BD260">
            <v>0</v>
          </cell>
        </row>
        <row r="261">
          <cell r="A261"/>
          <cell r="B261"/>
          <cell r="C261"/>
          <cell r="D261"/>
          <cell r="E261"/>
          <cell r="F261"/>
          <cell r="G261"/>
          <cell r="H261"/>
          <cell r="I261"/>
          <cell r="J261" t="str">
            <v>Avg</v>
          </cell>
          <cell r="K261" t="str">
            <v>Avg</v>
          </cell>
          <cell r="L261" t="str">
            <v>Avg</v>
          </cell>
          <cell r="M261"/>
          <cell r="N261">
            <v>1.1499999999999999</v>
          </cell>
          <cell r="O261">
            <v>0.11</v>
          </cell>
          <cell r="P261">
            <v>0.11</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540</v>
          </cell>
          <cell r="AF261" t="str">
            <v>Student(s)</v>
          </cell>
          <cell r="AG261">
            <v>1.1499999999999999</v>
          </cell>
          <cell r="AH261">
            <v>0.11</v>
          </cell>
          <cell r="AI261">
            <v>0.11</v>
          </cell>
          <cell r="AJ261">
            <v>0.81</v>
          </cell>
          <cell r="AK261">
            <v>0.19</v>
          </cell>
          <cell r="AL261">
            <v>0.56000000000000005</v>
          </cell>
          <cell r="AM261">
            <v>0.44</v>
          </cell>
          <cell r="AN261">
            <v>1</v>
          </cell>
          <cell r="AO261">
            <v>1</v>
          </cell>
          <cell r="AP261">
            <v>1</v>
          </cell>
          <cell r="AQ261" t="str">
            <v>Adjacent Street Traffic</v>
          </cell>
          <cell r="AR261" t="str">
            <v>Adjacent Street Traffic</v>
          </cell>
          <cell r="AS261">
            <v>12</v>
          </cell>
          <cell r="AT261">
            <v>13</v>
          </cell>
          <cell r="AU261">
            <v>12</v>
          </cell>
          <cell r="AV261">
            <v>0.7</v>
          </cell>
          <cell r="AW261">
            <v>0.8</v>
          </cell>
          <cell r="AX261">
            <v>0.75</v>
          </cell>
          <cell r="AY261" t="str">
            <v>Ln(T) = 0.67Ln(X) + 3.27</v>
          </cell>
          <cell r="AZ261" t="str">
            <v>Ln(T) = 0.63Ln(X) + 1.30</v>
          </cell>
          <cell r="BA261" t="str">
            <v>Ln(T) = 0.68Ln(X) + 0.81</v>
          </cell>
          <cell r="BB261">
            <v>0</v>
          </cell>
          <cell r="BC261">
            <v>0</v>
          </cell>
          <cell r="BD261">
            <v>0</v>
          </cell>
        </row>
        <row r="262">
          <cell r="A262"/>
          <cell r="B262"/>
          <cell r="C262"/>
          <cell r="D262"/>
          <cell r="E262"/>
          <cell r="F262"/>
          <cell r="G262"/>
          <cell r="H262"/>
          <cell r="I262"/>
          <cell r="J262" t="str">
            <v>Avg</v>
          </cell>
          <cell r="K262" t="str">
            <v>Avg</v>
          </cell>
          <cell r="L262" t="str">
            <v>Avg</v>
          </cell>
          <cell r="M262"/>
          <cell r="N262">
            <v>14.61</v>
          </cell>
          <cell r="O262">
            <v>1.49</v>
          </cell>
          <cell r="P262">
            <v>1.34</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540</v>
          </cell>
          <cell r="AF262" t="str">
            <v>Employee(s)</v>
          </cell>
          <cell r="AG262">
            <v>14.61</v>
          </cell>
          <cell r="AH262">
            <v>1.49</v>
          </cell>
          <cell r="AI262">
            <v>1.34</v>
          </cell>
          <cell r="AJ262">
            <v>0.77</v>
          </cell>
          <cell r="AK262">
            <v>0.23</v>
          </cell>
          <cell r="AL262">
            <v>0.5</v>
          </cell>
          <cell r="AM262">
            <v>0.5</v>
          </cell>
          <cell r="AN262">
            <v>1</v>
          </cell>
          <cell r="AO262">
            <v>1</v>
          </cell>
          <cell r="AP262">
            <v>1</v>
          </cell>
          <cell r="AQ262" t="str">
            <v>Adjacent Street Traffic</v>
          </cell>
          <cell r="AR262" t="str">
            <v>Adjacent Street Traffic</v>
          </cell>
          <cell r="AS262">
            <v>10</v>
          </cell>
          <cell r="AT262">
            <v>11</v>
          </cell>
          <cell r="AU262">
            <v>10</v>
          </cell>
          <cell r="AV262" t="str">
            <v>*</v>
          </cell>
          <cell r="AW262">
            <v>0.67</v>
          </cell>
          <cell r="AX262" t="str">
            <v>*</v>
          </cell>
          <cell r="AY262"/>
          <cell r="AZ262" t="str">
            <v>Ln(T) = 0.64Ln(X) + 2.71</v>
          </cell>
          <cell r="BA262"/>
          <cell r="BB262"/>
          <cell r="BC262">
            <v>0</v>
          </cell>
          <cell r="BD262"/>
        </row>
        <row r="263">
          <cell r="A263">
            <v>550</v>
          </cell>
          <cell r="B263" t="str">
            <v>University/College</v>
          </cell>
          <cell r="C263" t="str">
            <v>Student(s)</v>
          </cell>
          <cell r="D263" t="str">
            <v>General Urban/Suburban</v>
          </cell>
          <cell r="E263"/>
          <cell r="F263"/>
          <cell r="G263"/>
          <cell r="H263"/>
          <cell r="I263"/>
          <cell r="J263" t="str">
            <v>Avg</v>
          </cell>
          <cell r="K263" t="str">
            <v>Avg</v>
          </cell>
          <cell r="L263" t="str">
            <v>Avg</v>
          </cell>
          <cell r="M263" t="str">
            <v>Yes</v>
          </cell>
          <cell r="N263">
            <v>1.56</v>
          </cell>
          <cell r="O263">
            <v>0.15</v>
          </cell>
          <cell r="P263">
            <v>0.15</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cell r="AF263" t="str">
            <v>Student(s)</v>
          </cell>
          <cell r="AG263">
            <v>1.56</v>
          </cell>
          <cell r="AH263">
            <v>0.15</v>
          </cell>
          <cell r="AI263">
            <v>0.15</v>
          </cell>
          <cell r="AJ263">
            <v>0.78</v>
          </cell>
          <cell r="AK263">
            <v>0.22</v>
          </cell>
          <cell r="AL263">
            <v>0.32</v>
          </cell>
          <cell r="AM263">
            <v>0.68</v>
          </cell>
          <cell r="AN263">
            <v>1</v>
          </cell>
          <cell r="AO263">
            <v>1</v>
          </cell>
          <cell r="AP263">
            <v>1</v>
          </cell>
          <cell r="AQ263" t="str">
            <v>Adjacent Street Traffic</v>
          </cell>
          <cell r="AR263" t="str">
            <v>Adjacent Street Traffic</v>
          </cell>
          <cell r="AS263">
            <v>5</v>
          </cell>
          <cell r="AT263">
            <v>7</v>
          </cell>
          <cell r="AU263">
            <v>9</v>
          </cell>
          <cell r="AV263">
            <v>0.95</v>
          </cell>
          <cell r="AW263">
            <v>0.85</v>
          </cell>
          <cell r="AX263">
            <v>0.92</v>
          </cell>
          <cell r="AY263" t="str">
            <v>T = 1.38(X) + 2108.83</v>
          </cell>
          <cell r="AZ263" t="str">
            <v>T = 0.17(X) - 471.66</v>
          </cell>
          <cell r="BA263" t="str">
            <v>T = 0.16(X) - 187.21</v>
          </cell>
          <cell r="BB263">
            <v>0</v>
          </cell>
          <cell r="BC263">
            <v>0</v>
          </cell>
          <cell r="BD263">
            <v>0</v>
          </cell>
        </row>
        <row r="264">
          <cell r="A264"/>
          <cell r="B264"/>
          <cell r="C264"/>
          <cell r="D264"/>
          <cell r="E264"/>
          <cell r="F264"/>
          <cell r="G264"/>
          <cell r="H264"/>
          <cell r="I264"/>
          <cell r="J264" t="str">
            <v>Avg</v>
          </cell>
          <cell r="K264" t="str">
            <v>Avg</v>
          </cell>
          <cell r="L264" t="str">
            <v>Avg</v>
          </cell>
          <cell r="M264"/>
          <cell r="N264">
            <v>1.56</v>
          </cell>
          <cell r="O264">
            <v>0.15</v>
          </cell>
          <cell r="P264">
            <v>0.15</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550</v>
          </cell>
          <cell r="AF264" t="str">
            <v>Student(s)</v>
          </cell>
          <cell r="AG264">
            <v>1.56</v>
          </cell>
          <cell r="AH264">
            <v>0.15</v>
          </cell>
          <cell r="AI264">
            <v>0.15</v>
          </cell>
          <cell r="AJ264">
            <v>0.78</v>
          </cell>
          <cell r="AK264">
            <v>0.22</v>
          </cell>
          <cell r="AL264">
            <v>0.32</v>
          </cell>
          <cell r="AM264">
            <v>0.68</v>
          </cell>
          <cell r="AN264">
            <v>1</v>
          </cell>
          <cell r="AO264">
            <v>1</v>
          </cell>
          <cell r="AP264">
            <v>1</v>
          </cell>
          <cell r="AQ264" t="str">
            <v>Adjacent Street Traffic</v>
          </cell>
          <cell r="AR264" t="str">
            <v>Adjacent Street Traffic</v>
          </cell>
          <cell r="AS264">
            <v>5</v>
          </cell>
          <cell r="AT264">
            <v>7</v>
          </cell>
          <cell r="AU264">
            <v>9</v>
          </cell>
          <cell r="AV264">
            <v>0.95</v>
          </cell>
          <cell r="AW264">
            <v>0.85</v>
          </cell>
          <cell r="AX264">
            <v>0.92</v>
          </cell>
          <cell r="AY264" t="str">
            <v>T = 1.38(X) + 2108.83</v>
          </cell>
          <cell r="AZ264" t="str">
            <v>T = 0.17(X) - 471.66</v>
          </cell>
          <cell r="BA264" t="str">
            <v>T = 0.16(X) - 187.21</v>
          </cell>
          <cell r="BB264">
            <v>0</v>
          </cell>
          <cell r="BC264">
            <v>0</v>
          </cell>
          <cell r="BD264">
            <v>0</v>
          </cell>
        </row>
        <row r="265">
          <cell r="A265"/>
          <cell r="B265"/>
          <cell r="C265"/>
          <cell r="D265"/>
          <cell r="E265"/>
          <cell r="F265"/>
          <cell r="G265"/>
          <cell r="H265"/>
          <cell r="I265"/>
          <cell r="J265" t="str">
            <v>Avg</v>
          </cell>
          <cell r="K265" t="str">
            <v>Avg</v>
          </cell>
          <cell r="L265" t="str">
            <v>Avg</v>
          </cell>
          <cell r="M265"/>
          <cell r="N265">
            <v>8.89</v>
          </cell>
          <cell r="O265">
            <v>0.75</v>
          </cell>
          <cell r="P265">
            <v>0.79</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550</v>
          </cell>
          <cell r="AF265" t="str">
            <v>Employee(s)</v>
          </cell>
          <cell r="AG265">
            <v>8.89</v>
          </cell>
          <cell r="AH265">
            <v>0.75</v>
          </cell>
          <cell r="AI265">
            <v>0.79</v>
          </cell>
          <cell r="AJ265">
            <v>0.76</v>
          </cell>
          <cell r="AK265">
            <v>0.24</v>
          </cell>
          <cell r="AL265">
            <v>0.33</v>
          </cell>
          <cell r="AM265">
            <v>0.67</v>
          </cell>
          <cell r="AN265">
            <v>1</v>
          </cell>
          <cell r="AO265">
            <v>1</v>
          </cell>
          <cell r="AP265">
            <v>1</v>
          </cell>
          <cell r="AQ265" t="str">
            <v>Adjacent Street Traffic</v>
          </cell>
          <cell r="AR265" t="str">
            <v>Adjacent Street Traffic</v>
          </cell>
          <cell r="AS265">
            <v>2</v>
          </cell>
          <cell r="AT265">
            <v>4</v>
          </cell>
          <cell r="AU265">
            <v>4</v>
          </cell>
          <cell r="AV265" t="str">
            <v>*</v>
          </cell>
          <cell r="AW265">
            <v>0.99</v>
          </cell>
          <cell r="AX265">
            <v>0.97</v>
          </cell>
          <cell r="AY265"/>
          <cell r="AZ265" t="str">
            <v>T = 0.64(X) + 554.87</v>
          </cell>
          <cell r="BA265" t="str">
            <v>T = 0.68(X) + 588.42</v>
          </cell>
          <cell r="BB265"/>
          <cell r="BC265">
            <v>0</v>
          </cell>
          <cell r="BD265">
            <v>0</v>
          </cell>
        </row>
        <row r="266">
          <cell r="A266">
            <v>560</v>
          </cell>
          <cell r="B266" t="str">
            <v>Church</v>
          </cell>
          <cell r="C266" t="str">
            <v>1,000 Sq Ft</v>
          </cell>
          <cell r="D266" t="str">
            <v>General Urban/Suburban</v>
          </cell>
          <cell r="E266"/>
          <cell r="F266"/>
          <cell r="G266"/>
          <cell r="H266"/>
          <cell r="I266"/>
          <cell r="J266" t="str">
            <v>Avg</v>
          </cell>
          <cell r="K266" t="str">
            <v>Avg</v>
          </cell>
          <cell r="L266" t="str">
            <v>Avg</v>
          </cell>
          <cell r="M266" t="str">
            <v>Yes</v>
          </cell>
          <cell r="N266">
            <v>7.6</v>
          </cell>
          <cell r="O266">
            <v>0.32</v>
          </cell>
          <cell r="P266">
            <v>0.49</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cell r="AF266" t="str">
            <v>1,000 Sq Ft</v>
          </cell>
          <cell r="AG266">
            <v>7.6</v>
          </cell>
          <cell r="AH266">
            <v>0.32</v>
          </cell>
          <cell r="AI266">
            <v>0.49</v>
          </cell>
          <cell r="AJ266">
            <v>0.62</v>
          </cell>
          <cell r="AK266">
            <v>0.38</v>
          </cell>
          <cell r="AL266">
            <v>0.44</v>
          </cell>
          <cell r="AM266">
            <v>0.56000000000000005</v>
          </cell>
          <cell r="AN266">
            <v>1</v>
          </cell>
          <cell r="AO266">
            <v>1</v>
          </cell>
          <cell r="AP266">
            <v>1</v>
          </cell>
          <cell r="AQ266" t="str">
            <v>Adjacent Street Traffic</v>
          </cell>
          <cell r="AR266" t="str">
            <v>Adjacent Street Traffic</v>
          </cell>
          <cell r="AS266">
            <v>5</v>
          </cell>
          <cell r="AT266">
            <v>6</v>
          </cell>
          <cell r="AU266">
            <v>11</v>
          </cell>
          <cell r="AV266">
            <v>0.69</v>
          </cell>
          <cell r="AW266">
            <v>0.81</v>
          </cell>
          <cell r="AX266">
            <v>0.64</v>
          </cell>
          <cell r="AY266" t="str">
            <v>T = 5.40(X) + 50.83</v>
          </cell>
          <cell r="AZ266" t="str">
            <v>T = 0.37(X) - 1.84</v>
          </cell>
          <cell r="BA266" t="str">
            <v>T = 0.36(X) + 4.70</v>
          </cell>
          <cell r="BB266">
            <v>0</v>
          </cell>
          <cell r="BC266">
            <v>0</v>
          </cell>
          <cell r="BD266">
            <v>0</v>
          </cell>
        </row>
        <row r="267">
          <cell r="A267"/>
          <cell r="B267"/>
          <cell r="C267"/>
          <cell r="D267"/>
          <cell r="E267"/>
          <cell r="F267"/>
          <cell r="G267"/>
          <cell r="H267"/>
          <cell r="I267"/>
          <cell r="J267" t="str">
            <v>Avg</v>
          </cell>
          <cell r="K267" t="str">
            <v>Avg</v>
          </cell>
          <cell r="L267" t="str">
            <v>Avg</v>
          </cell>
          <cell r="M267" t="str">
            <v>Yes</v>
          </cell>
          <cell r="N267">
            <v>7.6</v>
          </cell>
          <cell r="O267">
            <v>0.32</v>
          </cell>
          <cell r="P267">
            <v>0.49</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560</v>
          </cell>
          <cell r="AF267" t="str">
            <v>1,000 Sq Ft</v>
          </cell>
          <cell r="AG267">
            <v>7.6</v>
          </cell>
          <cell r="AH267">
            <v>0.32</v>
          </cell>
          <cell r="AI267">
            <v>0.49</v>
          </cell>
          <cell r="AJ267">
            <v>0.62</v>
          </cell>
          <cell r="AK267">
            <v>0.38</v>
          </cell>
          <cell r="AL267">
            <v>0.44</v>
          </cell>
          <cell r="AM267">
            <v>0.56000000000000005</v>
          </cell>
          <cell r="AN267">
            <v>1</v>
          </cell>
          <cell r="AO267">
            <v>1</v>
          </cell>
          <cell r="AP267">
            <v>1</v>
          </cell>
          <cell r="AQ267" t="str">
            <v>Adjacent Street Traffic</v>
          </cell>
          <cell r="AR267" t="str">
            <v>Adjacent Street Traffic</v>
          </cell>
          <cell r="AS267">
            <v>5</v>
          </cell>
          <cell r="AT267">
            <v>6</v>
          </cell>
          <cell r="AU267">
            <v>11</v>
          </cell>
          <cell r="AV267">
            <v>0.69</v>
          </cell>
          <cell r="AW267">
            <v>0.81</v>
          </cell>
          <cell r="AX267">
            <v>0.64</v>
          </cell>
          <cell r="AY267" t="str">
            <v>T = 5.40(X) + 50.83</v>
          </cell>
          <cell r="AZ267" t="str">
            <v>T = 0.37(X) - 1.84</v>
          </cell>
          <cell r="BA267" t="str">
            <v>T = 0.36(X) + 4.70</v>
          </cell>
          <cell r="BB267">
            <v>0</v>
          </cell>
          <cell r="BC267">
            <v>0</v>
          </cell>
          <cell r="BD267">
            <v>0</v>
          </cell>
        </row>
        <row r="268">
          <cell r="A268"/>
          <cell r="B268"/>
          <cell r="C268"/>
          <cell r="D268"/>
          <cell r="E268"/>
          <cell r="F268"/>
          <cell r="G268"/>
          <cell r="H268"/>
          <cell r="I268"/>
          <cell r="J268" t="str">
            <v>Avg</v>
          </cell>
          <cell r="K268" t="str">
            <v>Avg</v>
          </cell>
          <cell r="L268" t="str">
            <v>Avg</v>
          </cell>
          <cell r="M268" t="str">
            <v>Yes</v>
          </cell>
          <cell r="N268">
            <v>0.9</v>
          </cell>
          <cell r="O268">
            <v>7.0000000000000007E-2</v>
          </cell>
          <cell r="P268">
            <v>0.1</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560</v>
          </cell>
          <cell r="AF268" t="str">
            <v>Seat(s)</v>
          </cell>
          <cell r="AG268">
            <v>0.9</v>
          </cell>
          <cell r="AH268">
            <v>7.0000000000000007E-2</v>
          </cell>
          <cell r="AI268">
            <v>0.1</v>
          </cell>
          <cell r="AJ268">
            <v>0.6</v>
          </cell>
          <cell r="AK268">
            <v>0.4</v>
          </cell>
          <cell r="AL268">
            <v>0.45</v>
          </cell>
          <cell r="AM268">
            <v>0.55000000000000004</v>
          </cell>
          <cell r="AN268">
            <v>1</v>
          </cell>
          <cell r="AO268">
            <v>1</v>
          </cell>
          <cell r="AP268">
            <v>1</v>
          </cell>
          <cell r="AQ268" t="str">
            <v>Adjacent Street Traffic</v>
          </cell>
          <cell r="AR268" t="str">
            <v>Adjacent Street Traffic</v>
          </cell>
          <cell r="AS268">
            <v>4</v>
          </cell>
          <cell r="AT268">
            <v>2</v>
          </cell>
          <cell r="AU268">
            <v>4</v>
          </cell>
          <cell r="AV268">
            <v>0.85</v>
          </cell>
          <cell r="AW268" t="str">
            <v>*</v>
          </cell>
          <cell r="AX268" t="str">
            <v>*</v>
          </cell>
          <cell r="AY268" t="str">
            <v>T = 0.93(X) - 16.74</v>
          </cell>
          <cell r="AZ268"/>
          <cell r="BA268"/>
          <cell r="BB268">
            <v>0</v>
          </cell>
          <cell r="BC268"/>
          <cell r="BD268"/>
        </row>
        <row r="269">
          <cell r="A269"/>
          <cell r="B269"/>
          <cell r="C269"/>
          <cell r="D269"/>
          <cell r="E269"/>
          <cell r="F269"/>
          <cell r="G269"/>
          <cell r="H269"/>
          <cell r="I269"/>
          <cell r="J269" t="str">
            <v>Eq</v>
          </cell>
          <cell r="K269" t="str">
            <v>Avg</v>
          </cell>
          <cell r="L269" t="str">
            <v>Eq</v>
          </cell>
          <cell r="M269" t="str">
            <v>Yes</v>
          </cell>
          <cell r="N269" t="str">
            <v>N/A</v>
          </cell>
          <cell r="O269">
            <v>0.08</v>
          </cell>
          <cell r="P269" t="str">
            <v>N/A</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560</v>
          </cell>
          <cell r="AF269" t="str">
            <v>Attendee(s)</v>
          </cell>
          <cell r="AG269" t="str">
            <v>*</v>
          </cell>
          <cell r="AH269">
            <v>0.08</v>
          </cell>
          <cell r="AI269" t="str">
            <v>*</v>
          </cell>
          <cell r="AJ269">
            <v>0.5</v>
          </cell>
          <cell r="AK269">
            <v>0.5</v>
          </cell>
          <cell r="AL269" t="str">
            <v>*</v>
          </cell>
          <cell r="AM269" t="str">
            <v>*</v>
          </cell>
          <cell r="AN269">
            <v>1</v>
          </cell>
          <cell r="AO269">
            <v>1</v>
          </cell>
          <cell r="AP269">
            <v>1</v>
          </cell>
          <cell r="AQ269" t="str">
            <v>Generator</v>
          </cell>
          <cell r="AR269"/>
          <cell r="AS269" t="str">
            <v>*</v>
          </cell>
          <cell r="AT269">
            <v>1</v>
          </cell>
          <cell r="AU269" t="str">
            <v>*</v>
          </cell>
          <cell r="AV269" t="str">
            <v>*</v>
          </cell>
          <cell r="AW269" t="str">
            <v>*</v>
          </cell>
          <cell r="AX269" t="str">
            <v>*</v>
          </cell>
          <cell r="AY269"/>
          <cell r="AZ269"/>
          <cell r="BA269"/>
          <cell r="BB269"/>
          <cell r="BC269"/>
          <cell r="BD269"/>
        </row>
        <row r="270">
          <cell r="A270">
            <v>561</v>
          </cell>
          <cell r="B270" t="str">
            <v>Synagogue (Friday)</v>
          </cell>
          <cell r="C270" t="str">
            <v>1,000 Sq Ft</v>
          </cell>
          <cell r="D270" t="str">
            <v>General Urban/Suburban</v>
          </cell>
          <cell r="E270"/>
          <cell r="F270"/>
          <cell r="G270"/>
          <cell r="H270"/>
          <cell r="I270"/>
          <cell r="J270" t="str">
            <v>Eq</v>
          </cell>
          <cell r="K270" t="str">
            <v>Avg</v>
          </cell>
          <cell r="L270" t="str">
            <v>Avg</v>
          </cell>
          <cell r="M270" t="str">
            <v>Yes</v>
          </cell>
          <cell r="N270" t="str">
            <v>N/A</v>
          </cell>
          <cell r="O270">
            <v>2.41</v>
          </cell>
          <cell r="P270">
            <v>2.92</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cell r="AF270" t="str">
            <v>1,000 Sq Ft</v>
          </cell>
          <cell r="AG270" t="str">
            <v>*</v>
          </cell>
          <cell r="AH270">
            <v>2.41</v>
          </cell>
          <cell r="AI270">
            <v>2.92</v>
          </cell>
          <cell r="AJ270">
            <v>0.63</v>
          </cell>
          <cell r="AK270">
            <v>0.37</v>
          </cell>
          <cell r="AL270">
            <v>0.56999999999999995</v>
          </cell>
          <cell r="AM270">
            <v>0.43</v>
          </cell>
          <cell r="AN270">
            <v>1</v>
          </cell>
          <cell r="AO270">
            <v>1</v>
          </cell>
          <cell r="AP270">
            <v>1</v>
          </cell>
          <cell r="AQ270" t="str">
            <v>Adjacent Street Traffic</v>
          </cell>
          <cell r="AR270" t="str">
            <v>Adjacent Street Traffic</v>
          </cell>
          <cell r="AS270" t="str">
            <v>*</v>
          </cell>
          <cell r="AT270">
            <v>1</v>
          </cell>
          <cell r="AU270">
            <v>1</v>
          </cell>
          <cell r="AV270" t="str">
            <v>*</v>
          </cell>
          <cell r="AW270" t="str">
            <v>*</v>
          </cell>
          <cell r="AX270" t="str">
            <v>*</v>
          </cell>
          <cell r="AY270">
            <v>0</v>
          </cell>
          <cell r="AZ270">
            <v>0</v>
          </cell>
          <cell r="BA270">
            <v>0</v>
          </cell>
          <cell r="BB270">
            <v>0</v>
          </cell>
          <cell r="BC270">
            <v>0</v>
          </cell>
          <cell r="BD270">
            <v>0</v>
          </cell>
        </row>
        <row r="271">
          <cell r="A271"/>
          <cell r="B271"/>
          <cell r="C271"/>
          <cell r="D271"/>
          <cell r="E271"/>
          <cell r="F271"/>
          <cell r="G271"/>
          <cell r="H271"/>
          <cell r="I271"/>
          <cell r="J271" t="str">
            <v>Eq</v>
          </cell>
          <cell r="K271" t="str">
            <v>Avg</v>
          </cell>
          <cell r="L271" t="str">
            <v>Avg</v>
          </cell>
          <cell r="M271"/>
          <cell r="N271" t="str">
            <v>N/A</v>
          </cell>
          <cell r="O271">
            <v>2.41</v>
          </cell>
          <cell r="P271">
            <v>2.92</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561</v>
          </cell>
          <cell r="AF271" t="str">
            <v>1,000 Sq Ft</v>
          </cell>
          <cell r="AG271" t="str">
            <v>*</v>
          </cell>
          <cell r="AH271">
            <v>2.41</v>
          </cell>
          <cell r="AI271">
            <v>2.92</v>
          </cell>
          <cell r="AJ271">
            <v>0.63</v>
          </cell>
          <cell r="AK271">
            <v>0.37</v>
          </cell>
          <cell r="AL271">
            <v>0.56999999999999995</v>
          </cell>
          <cell r="AM271">
            <v>0.43</v>
          </cell>
          <cell r="AN271">
            <v>1</v>
          </cell>
          <cell r="AO271">
            <v>1</v>
          </cell>
          <cell r="AP271">
            <v>1</v>
          </cell>
          <cell r="AQ271" t="str">
            <v>Adjacent Street Traffic</v>
          </cell>
          <cell r="AR271" t="str">
            <v>Adjacent Street Traffic</v>
          </cell>
          <cell r="AS271" t="str">
            <v>*</v>
          </cell>
          <cell r="AT271">
            <v>1</v>
          </cell>
          <cell r="AU271">
            <v>1</v>
          </cell>
          <cell r="AV271" t="str">
            <v>*</v>
          </cell>
          <cell r="AW271" t="str">
            <v>*</v>
          </cell>
          <cell r="AX271" t="str">
            <v>*</v>
          </cell>
          <cell r="AY271"/>
          <cell r="AZ271"/>
          <cell r="BA271"/>
          <cell r="BB271"/>
          <cell r="BC271"/>
          <cell r="BD271"/>
        </row>
        <row r="272">
          <cell r="A272"/>
          <cell r="B272"/>
          <cell r="C272"/>
          <cell r="D272"/>
          <cell r="E272"/>
          <cell r="F272"/>
          <cell r="G272"/>
          <cell r="H272"/>
          <cell r="I272"/>
          <cell r="J272" t="str">
            <v>Eq</v>
          </cell>
          <cell r="K272" t="str">
            <v>Avg</v>
          </cell>
          <cell r="L272" t="str">
            <v>Avg</v>
          </cell>
          <cell r="M272"/>
          <cell r="N272" t="str">
            <v>N/A</v>
          </cell>
          <cell r="O272">
            <v>0.22</v>
          </cell>
          <cell r="P272">
            <v>0.27</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561</v>
          </cell>
          <cell r="AF272" t="str">
            <v>Member Families</v>
          </cell>
          <cell r="AG272" t="str">
            <v>*</v>
          </cell>
          <cell r="AH272">
            <v>0.22</v>
          </cell>
          <cell r="AI272">
            <v>0.27</v>
          </cell>
          <cell r="AJ272">
            <v>0.63</v>
          </cell>
          <cell r="AK272">
            <v>0.37</v>
          </cell>
          <cell r="AL272">
            <v>0.56999999999999995</v>
          </cell>
          <cell r="AM272">
            <v>0.43</v>
          </cell>
          <cell r="AN272">
            <v>1</v>
          </cell>
          <cell r="AO272">
            <v>1</v>
          </cell>
          <cell r="AP272">
            <v>1</v>
          </cell>
          <cell r="AQ272" t="str">
            <v>Adjacent Street Traffic</v>
          </cell>
          <cell r="AR272" t="str">
            <v>Adjacent Street Traffic</v>
          </cell>
          <cell r="AS272" t="str">
            <v>*</v>
          </cell>
          <cell r="AT272">
            <v>1</v>
          </cell>
          <cell r="AU272">
            <v>1</v>
          </cell>
          <cell r="AV272" t="str">
            <v>*</v>
          </cell>
          <cell r="AW272" t="str">
            <v>*</v>
          </cell>
          <cell r="AX272" t="str">
            <v>*</v>
          </cell>
          <cell r="AY272"/>
          <cell r="AZ272"/>
          <cell r="BA272"/>
          <cell r="BB272"/>
          <cell r="BC272"/>
          <cell r="BD272"/>
        </row>
        <row r="273">
          <cell r="A273">
            <v>562</v>
          </cell>
          <cell r="B273" t="str">
            <v>Mosque (Friday) (1)</v>
          </cell>
          <cell r="C273" t="str">
            <v>1,000 Sq Ft</v>
          </cell>
          <cell r="D273" t="str">
            <v>General Urban/Suburban</v>
          </cell>
          <cell r="E273"/>
          <cell r="F273"/>
          <cell r="G273"/>
          <cell r="H273"/>
          <cell r="I273"/>
          <cell r="J273" t="str">
            <v>Eq</v>
          </cell>
          <cell r="K273" t="str">
            <v>Avg</v>
          </cell>
          <cell r="L273" t="str">
            <v>Avg</v>
          </cell>
          <cell r="M273" t="str">
            <v>Yes</v>
          </cell>
          <cell r="N273" t="str">
            <v>N/A</v>
          </cell>
          <cell r="O273">
            <v>9.5399999999999991</v>
          </cell>
          <cell r="P273">
            <v>23.55</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562</v>
          </cell>
          <cell r="AF273" t="str">
            <v>1,000 Sq Ft</v>
          </cell>
          <cell r="AG273" t="str">
            <v>*</v>
          </cell>
          <cell r="AH273">
            <v>9.5399999999999991</v>
          </cell>
          <cell r="AI273">
            <v>23.55</v>
          </cell>
          <cell r="AJ273">
            <v>0.67</v>
          </cell>
          <cell r="AK273">
            <v>0.33</v>
          </cell>
          <cell r="AL273">
            <v>0.43</v>
          </cell>
          <cell r="AM273">
            <v>0.56999999999999995</v>
          </cell>
          <cell r="AN273">
            <v>1</v>
          </cell>
          <cell r="AO273">
            <v>1</v>
          </cell>
          <cell r="AP273">
            <v>1</v>
          </cell>
          <cell r="AQ273" t="str">
            <v>Generator</v>
          </cell>
          <cell r="AR273" t="str">
            <v>Generator</v>
          </cell>
          <cell r="AS273" t="str">
            <v>*</v>
          </cell>
          <cell r="AT273">
            <v>1</v>
          </cell>
          <cell r="AU273">
            <v>1</v>
          </cell>
          <cell r="AV273" t="str">
            <v>*</v>
          </cell>
          <cell r="AW273" t="str">
            <v>*</v>
          </cell>
          <cell r="AX273" t="str">
            <v>*</v>
          </cell>
          <cell r="AY273"/>
          <cell r="AZ273"/>
          <cell r="BA273"/>
          <cell r="BB273"/>
          <cell r="BC273"/>
          <cell r="BD273"/>
        </row>
        <row r="274">
          <cell r="A274">
            <v>565</v>
          </cell>
          <cell r="B274" t="str">
            <v>Day Care Center</v>
          </cell>
          <cell r="C274" t="str">
            <v>1,000 Sq Ft</v>
          </cell>
          <cell r="D274" t="str">
            <v>General Urban/Suburban</v>
          </cell>
          <cell r="E274"/>
          <cell r="F274"/>
          <cell r="G274"/>
          <cell r="H274"/>
          <cell r="I274"/>
          <cell r="J274" t="str">
            <v>Eq</v>
          </cell>
          <cell r="K274" t="str">
            <v>Eq</v>
          </cell>
          <cell r="L274" t="str">
            <v>Eq</v>
          </cell>
          <cell r="M274" t="str">
            <v/>
          </cell>
          <cell r="N274" t="str">
            <v>N/A</v>
          </cell>
          <cell r="O274" t="str">
            <v>N/A</v>
          </cell>
          <cell r="P274" t="str">
            <v>N/A</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cell r="AF274" t="str">
            <v>1,000 Sq Ft</v>
          </cell>
          <cell r="AG274">
            <v>47.62</v>
          </cell>
          <cell r="AH274">
            <v>11</v>
          </cell>
          <cell r="AI274">
            <v>11.12</v>
          </cell>
          <cell r="AJ274">
            <v>0.53</v>
          </cell>
          <cell r="AK274">
            <v>0.47</v>
          </cell>
          <cell r="AL274">
            <v>0.47</v>
          </cell>
          <cell r="AM274">
            <v>0.53</v>
          </cell>
          <cell r="AN274">
            <v>1</v>
          </cell>
          <cell r="AO274">
            <v>1</v>
          </cell>
          <cell r="AP274">
            <v>1</v>
          </cell>
          <cell r="AQ274" t="str">
            <v>Adjacent Street Traffic</v>
          </cell>
          <cell r="AR274" t="str">
            <v>Adjacent Street Traffic</v>
          </cell>
          <cell r="AS274">
            <v>27</v>
          </cell>
          <cell r="AT274">
            <v>89</v>
          </cell>
          <cell r="AU274">
            <v>90</v>
          </cell>
          <cell r="AV274" t="str">
            <v>*</v>
          </cell>
          <cell r="AW274" t="str">
            <v>*</v>
          </cell>
          <cell r="AX274" t="str">
            <v>*</v>
          </cell>
          <cell r="AY274">
            <v>0</v>
          </cell>
          <cell r="AZ274">
            <v>0</v>
          </cell>
          <cell r="BA274">
            <v>0</v>
          </cell>
          <cell r="BB274">
            <v>0</v>
          </cell>
          <cell r="BC274">
            <v>0</v>
          </cell>
          <cell r="BD274">
            <v>0</v>
          </cell>
        </row>
        <row r="275">
          <cell r="A275"/>
          <cell r="B275"/>
          <cell r="C275"/>
          <cell r="D275"/>
          <cell r="E275"/>
          <cell r="F275"/>
          <cell r="G275"/>
          <cell r="H275"/>
          <cell r="I275"/>
          <cell r="J275" t="str">
            <v>Eq</v>
          </cell>
          <cell r="K275" t="str">
            <v>Eq</v>
          </cell>
          <cell r="L275" t="str">
            <v>Eq</v>
          </cell>
          <cell r="M275"/>
          <cell r="N275" t="str">
            <v>N/A</v>
          </cell>
          <cell r="O275" t="str">
            <v>N/A</v>
          </cell>
          <cell r="P275" t="str">
            <v>N/A</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565</v>
          </cell>
          <cell r="AF275" t="str">
            <v>1,000 Sq Ft</v>
          </cell>
          <cell r="AG275">
            <v>47.62</v>
          </cell>
          <cell r="AH275">
            <v>11</v>
          </cell>
          <cell r="AI275">
            <v>11.12</v>
          </cell>
          <cell r="AJ275">
            <v>0.53</v>
          </cell>
          <cell r="AK275">
            <v>0.47</v>
          </cell>
          <cell r="AL275">
            <v>0.47</v>
          </cell>
          <cell r="AM275">
            <v>0.53</v>
          </cell>
          <cell r="AN275">
            <v>1</v>
          </cell>
          <cell r="AO275">
            <v>1</v>
          </cell>
          <cell r="AP275">
            <v>1</v>
          </cell>
          <cell r="AQ275" t="str">
            <v>Adjacent Street Traffic</v>
          </cell>
          <cell r="AR275" t="str">
            <v>Adjacent Street Traffic</v>
          </cell>
          <cell r="AS275">
            <v>27</v>
          </cell>
          <cell r="AT275">
            <v>89</v>
          </cell>
          <cell r="AU275">
            <v>90</v>
          </cell>
          <cell r="AV275" t="str">
            <v>*</v>
          </cell>
          <cell r="AW275" t="str">
            <v>*</v>
          </cell>
          <cell r="AX275" t="str">
            <v>*</v>
          </cell>
          <cell r="AY275"/>
          <cell r="AZ275"/>
          <cell r="BA275"/>
          <cell r="BB275"/>
          <cell r="BC275"/>
          <cell r="BD275"/>
        </row>
        <row r="276">
          <cell r="A276"/>
          <cell r="B276"/>
          <cell r="C276"/>
          <cell r="D276"/>
          <cell r="E276"/>
          <cell r="F276"/>
          <cell r="G276"/>
          <cell r="H276"/>
          <cell r="I276"/>
          <cell r="J276" t="str">
            <v>Avg</v>
          </cell>
          <cell r="K276" t="str">
            <v>Eq</v>
          </cell>
          <cell r="L276" t="str">
            <v>Eq</v>
          </cell>
          <cell r="M276"/>
          <cell r="N276">
            <v>21.38</v>
          </cell>
          <cell r="O276" t="str">
            <v>N/A</v>
          </cell>
          <cell r="P276" t="str">
            <v>N/A</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565</v>
          </cell>
          <cell r="AF276" t="str">
            <v>Employee(s)</v>
          </cell>
          <cell r="AG276">
            <v>21.38</v>
          </cell>
          <cell r="AH276">
            <v>4.49</v>
          </cell>
          <cell r="AI276">
            <v>4.3600000000000003</v>
          </cell>
          <cell r="AJ276">
            <v>0.53</v>
          </cell>
          <cell r="AK276">
            <v>0.47</v>
          </cell>
          <cell r="AL276">
            <v>0.47</v>
          </cell>
          <cell r="AM276">
            <v>0.53</v>
          </cell>
          <cell r="AN276">
            <v>1</v>
          </cell>
          <cell r="AO276">
            <v>1</v>
          </cell>
          <cell r="AP276">
            <v>1</v>
          </cell>
          <cell r="AQ276" t="str">
            <v>Adjacent Street Traffic</v>
          </cell>
          <cell r="AR276" t="str">
            <v>Adjacent Street Traffic</v>
          </cell>
          <cell r="AS276">
            <v>28</v>
          </cell>
          <cell r="AT276">
            <v>79</v>
          </cell>
          <cell r="AU276">
            <v>79</v>
          </cell>
          <cell r="AV276">
            <v>0.57999999999999996</v>
          </cell>
          <cell r="AW276" t="str">
            <v>*</v>
          </cell>
          <cell r="AX276" t="str">
            <v>*</v>
          </cell>
          <cell r="AY276" t="str">
            <v>T = 18.93(X) + 31.01</v>
          </cell>
          <cell r="AZ276"/>
          <cell r="BA276"/>
          <cell r="BB276">
            <v>0</v>
          </cell>
          <cell r="BC276"/>
          <cell r="BD276"/>
        </row>
        <row r="277">
          <cell r="A277"/>
          <cell r="B277"/>
          <cell r="C277"/>
          <cell r="D277"/>
          <cell r="E277"/>
          <cell r="F277"/>
          <cell r="G277"/>
          <cell r="H277"/>
          <cell r="I277"/>
          <cell r="J277" t="str">
            <v>Avg</v>
          </cell>
          <cell r="K277" t="str">
            <v>Avg</v>
          </cell>
          <cell r="L277" t="str">
            <v>Avg</v>
          </cell>
          <cell r="M277"/>
          <cell r="N277">
            <v>4.09</v>
          </cell>
          <cell r="O277">
            <v>0.78</v>
          </cell>
          <cell r="P277">
            <v>0.79</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565</v>
          </cell>
          <cell r="AF277" t="str">
            <v>Student(s)</v>
          </cell>
          <cell r="AG277">
            <v>4.09</v>
          </cell>
          <cell r="AH277">
            <v>0.78</v>
          </cell>
          <cell r="AI277">
            <v>0.79</v>
          </cell>
          <cell r="AJ277">
            <v>0.53</v>
          </cell>
          <cell r="AK277">
            <v>0.47</v>
          </cell>
          <cell r="AL277">
            <v>0.47</v>
          </cell>
          <cell r="AM277">
            <v>0.53</v>
          </cell>
          <cell r="AN277">
            <v>1</v>
          </cell>
          <cell r="AO277">
            <v>1</v>
          </cell>
          <cell r="AP277">
            <v>1</v>
          </cell>
          <cell r="AQ277" t="str">
            <v>Adjacent Street Traffic</v>
          </cell>
          <cell r="AR277" t="str">
            <v>Adjacent Street Traffic</v>
          </cell>
          <cell r="AS277">
            <v>14</v>
          </cell>
          <cell r="AT277">
            <v>75</v>
          </cell>
          <cell r="AU277">
            <v>75</v>
          </cell>
          <cell r="AV277">
            <v>0.72</v>
          </cell>
          <cell r="AW277">
            <v>0.69</v>
          </cell>
          <cell r="AX277">
            <v>0.56999999999999995</v>
          </cell>
          <cell r="AY277" t="str">
            <v>T = 3.56(X) + 47.23</v>
          </cell>
          <cell r="AZ277" t="str">
            <v>T = 0.66(X) + 8.42</v>
          </cell>
          <cell r="BA277" t="str">
            <v>Ln(T) = 0.87Ln(X) + 0.29</v>
          </cell>
          <cell r="BB277">
            <v>0</v>
          </cell>
          <cell r="BC277">
            <v>0</v>
          </cell>
          <cell r="BD277">
            <v>0</v>
          </cell>
        </row>
        <row r="278">
          <cell r="A278">
            <v>566</v>
          </cell>
          <cell r="B278" t="str">
            <v>Cemetery</v>
          </cell>
          <cell r="C278" t="str">
            <v>Acre(s)</v>
          </cell>
          <cell r="D278" t="str">
            <v>General Urban/Suburban</v>
          </cell>
          <cell r="E278"/>
          <cell r="F278"/>
          <cell r="G278"/>
          <cell r="H278"/>
          <cell r="I278"/>
          <cell r="J278" t="str">
            <v>Avg</v>
          </cell>
          <cell r="K278" t="str">
            <v>Avg</v>
          </cell>
          <cell r="L278" t="str">
            <v>Avg</v>
          </cell>
          <cell r="M278" t="str">
            <v>Yes</v>
          </cell>
          <cell r="N278">
            <v>6.02</v>
          </cell>
          <cell r="O278">
            <v>0.17</v>
          </cell>
          <cell r="P278">
            <v>0.46</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cell r="AF278" t="str">
            <v>Acre(s)</v>
          </cell>
          <cell r="AG278">
            <v>6.02</v>
          </cell>
          <cell r="AH278">
            <v>0.17</v>
          </cell>
          <cell r="AI278">
            <v>0.46</v>
          </cell>
          <cell r="AJ278">
            <v>0.8</v>
          </cell>
          <cell r="AK278">
            <v>0.2</v>
          </cell>
          <cell r="AL278">
            <v>0.31</v>
          </cell>
          <cell r="AM278">
            <v>0.69</v>
          </cell>
          <cell r="AN278">
            <v>1</v>
          </cell>
          <cell r="AO278">
            <v>1</v>
          </cell>
          <cell r="AP278">
            <v>1</v>
          </cell>
          <cell r="AQ278" t="str">
            <v>Adjacent Street Traffic</v>
          </cell>
          <cell r="AR278" t="str">
            <v>Adjacent Street Traffic</v>
          </cell>
          <cell r="AS278">
            <v>5</v>
          </cell>
          <cell r="AT278">
            <v>4</v>
          </cell>
          <cell r="AU278">
            <v>4</v>
          </cell>
          <cell r="AV278">
            <v>0.86</v>
          </cell>
          <cell r="AW278">
            <v>0.84</v>
          </cell>
          <cell r="AX278">
            <v>0.57999999999999996</v>
          </cell>
          <cell r="AY278" t="str">
            <v>T = 4.65(X) + 70.83</v>
          </cell>
          <cell r="AZ278" t="str">
            <v>T = 0.18(X) - 0.49</v>
          </cell>
          <cell r="BA278" t="str">
            <v>T = 0.51(X) - 3.18</v>
          </cell>
          <cell r="BB278">
            <v>0</v>
          </cell>
          <cell r="BC278">
            <v>0</v>
          </cell>
          <cell r="BD278">
            <v>0</v>
          </cell>
        </row>
        <row r="279">
          <cell r="A279"/>
          <cell r="B279"/>
          <cell r="C279"/>
          <cell r="D279"/>
          <cell r="E279"/>
          <cell r="F279"/>
          <cell r="G279"/>
          <cell r="H279"/>
          <cell r="I279"/>
          <cell r="J279" t="str">
            <v>Avg</v>
          </cell>
          <cell r="K279" t="str">
            <v>Avg</v>
          </cell>
          <cell r="L279" t="str">
            <v>Avg</v>
          </cell>
          <cell r="M279"/>
          <cell r="N279">
            <v>6.02</v>
          </cell>
          <cell r="O279">
            <v>0.17</v>
          </cell>
          <cell r="P279">
            <v>0.46</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566</v>
          </cell>
          <cell r="AF279" t="str">
            <v>Acre(s)</v>
          </cell>
          <cell r="AG279">
            <v>6.02</v>
          </cell>
          <cell r="AH279">
            <v>0.17</v>
          </cell>
          <cell r="AI279">
            <v>0.46</v>
          </cell>
          <cell r="AJ279">
            <v>0.8</v>
          </cell>
          <cell r="AK279">
            <v>0.2</v>
          </cell>
          <cell r="AL279">
            <v>0.31</v>
          </cell>
          <cell r="AM279">
            <v>0.69</v>
          </cell>
          <cell r="AN279">
            <v>1</v>
          </cell>
          <cell r="AO279">
            <v>1</v>
          </cell>
          <cell r="AP279">
            <v>1</v>
          </cell>
          <cell r="AQ279" t="str">
            <v>Adjacent Street Traffic</v>
          </cell>
          <cell r="AR279" t="str">
            <v>Adjacent Street Traffic</v>
          </cell>
          <cell r="AS279">
            <v>5</v>
          </cell>
          <cell r="AT279">
            <v>4</v>
          </cell>
          <cell r="AU279">
            <v>4</v>
          </cell>
          <cell r="AV279">
            <v>0.86</v>
          </cell>
          <cell r="AW279">
            <v>0.84</v>
          </cell>
          <cell r="AX279">
            <v>0.57999999999999996</v>
          </cell>
          <cell r="AY279" t="str">
            <v>T = 4.65(X) + 70.83</v>
          </cell>
          <cell r="AZ279" t="str">
            <v>T = 0.18(X) - 0.49</v>
          </cell>
          <cell r="BA279" t="str">
            <v>T = 0.51(X) - 3.18</v>
          </cell>
          <cell r="BB279">
            <v>0</v>
          </cell>
          <cell r="BC279">
            <v>0</v>
          </cell>
          <cell r="BD279">
            <v>0</v>
          </cell>
        </row>
        <row r="280">
          <cell r="A280"/>
          <cell r="B280"/>
          <cell r="C280"/>
          <cell r="D280"/>
          <cell r="E280"/>
          <cell r="F280"/>
          <cell r="G280"/>
          <cell r="H280"/>
          <cell r="I280"/>
          <cell r="J280" t="str">
            <v>Avg</v>
          </cell>
          <cell r="K280" t="str">
            <v>Avg</v>
          </cell>
          <cell r="L280" t="str">
            <v>Avg</v>
          </cell>
          <cell r="M280"/>
          <cell r="N280">
            <v>51.75</v>
          </cell>
          <cell r="O280">
            <v>1.25</v>
          </cell>
          <cell r="P280">
            <v>3.81</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566</v>
          </cell>
          <cell r="AF280" t="str">
            <v>Employee(s)</v>
          </cell>
          <cell r="AG280">
            <v>51.75</v>
          </cell>
          <cell r="AH280">
            <v>1.25</v>
          </cell>
          <cell r="AI280">
            <v>3.81</v>
          </cell>
          <cell r="AJ280">
            <v>0.7</v>
          </cell>
          <cell r="AK280">
            <v>0.3</v>
          </cell>
          <cell r="AL280">
            <v>0.35</v>
          </cell>
          <cell r="AM280">
            <v>0.65</v>
          </cell>
          <cell r="AN280">
            <v>1</v>
          </cell>
          <cell r="AO280">
            <v>1</v>
          </cell>
          <cell r="AP280">
            <v>1</v>
          </cell>
          <cell r="AQ280" t="str">
            <v>Adjacent Street Traffic</v>
          </cell>
          <cell r="AR280" t="str">
            <v>Adjacent Street Traffic</v>
          </cell>
          <cell r="AS280">
            <v>4</v>
          </cell>
          <cell r="AT280">
            <v>3</v>
          </cell>
          <cell r="AU280">
            <v>3</v>
          </cell>
          <cell r="AV280">
            <v>0.98</v>
          </cell>
          <cell r="AW280" t="str">
            <v>*</v>
          </cell>
          <cell r="AX280" t="str">
            <v>*</v>
          </cell>
          <cell r="AY280" t="str">
            <v>T = 84.60(X) - 164.25</v>
          </cell>
          <cell r="AZ280"/>
          <cell r="BA280"/>
          <cell r="BB280">
            <v>0</v>
          </cell>
          <cell r="BC280"/>
          <cell r="BD280"/>
        </row>
        <row r="281">
          <cell r="A281">
            <v>571</v>
          </cell>
          <cell r="B281" t="str">
            <v>Adult Detention Facility</v>
          </cell>
          <cell r="C281" t="str">
            <v>1,000 Sq Ft</v>
          </cell>
          <cell r="D281" t="str">
            <v>General Urban/Suburban</v>
          </cell>
          <cell r="E281"/>
          <cell r="F281"/>
          <cell r="G281"/>
          <cell r="H281"/>
          <cell r="I281"/>
          <cell r="J281" t="str">
            <v>Avg</v>
          </cell>
          <cell r="K281" t="str">
            <v>Avg</v>
          </cell>
          <cell r="L281" t="str">
            <v>Avg</v>
          </cell>
          <cell r="M281" t="str">
            <v>Yes</v>
          </cell>
          <cell r="N281" t="str">
            <v>*</v>
          </cell>
          <cell r="O281">
            <v>7.27</v>
          </cell>
          <cell r="P281">
            <v>2.91</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cell r="AF281" t="str">
            <v>1,000 Sq Ft</v>
          </cell>
          <cell r="AG281" t="str">
            <v>*</v>
          </cell>
          <cell r="AH281">
            <v>7.27</v>
          </cell>
          <cell r="AI281">
            <v>2.91</v>
          </cell>
          <cell r="AJ281">
            <v>0</v>
          </cell>
          <cell r="AK281">
            <v>0</v>
          </cell>
          <cell r="AL281">
            <v>0</v>
          </cell>
          <cell r="AM281">
            <v>0</v>
          </cell>
          <cell r="AN281">
            <v>1</v>
          </cell>
          <cell r="AO281">
            <v>1</v>
          </cell>
          <cell r="AP281">
            <v>1</v>
          </cell>
          <cell r="AQ281" t="str">
            <v>Adjacent Street Traffic</v>
          </cell>
          <cell r="AR281" t="str">
            <v>Adjacent Street Traffic</v>
          </cell>
          <cell r="AS281">
            <v>0</v>
          </cell>
          <cell r="AT281">
            <v>1</v>
          </cell>
          <cell r="AU281">
            <v>1</v>
          </cell>
          <cell r="AV281">
            <v>0</v>
          </cell>
          <cell r="AW281">
            <v>0</v>
          </cell>
          <cell r="AX281">
            <v>0</v>
          </cell>
          <cell r="AY281">
            <v>0</v>
          </cell>
          <cell r="AZ281">
            <v>0</v>
          </cell>
          <cell r="BA281">
            <v>0</v>
          </cell>
          <cell r="BB281">
            <v>0</v>
          </cell>
          <cell r="BC281">
            <v>0</v>
          </cell>
          <cell r="BD281">
            <v>0</v>
          </cell>
        </row>
        <row r="282">
          <cell r="A282"/>
          <cell r="B282"/>
          <cell r="C282"/>
          <cell r="D282"/>
          <cell r="E282"/>
          <cell r="F282"/>
          <cell r="G282"/>
          <cell r="H282"/>
          <cell r="I282"/>
          <cell r="J282" t="str">
            <v>Avg</v>
          </cell>
          <cell r="K282" t="str">
            <v>Avg</v>
          </cell>
          <cell r="L282" t="str">
            <v>Avg</v>
          </cell>
          <cell r="M282"/>
          <cell r="N282" t="str">
            <v>*</v>
          </cell>
          <cell r="O282">
            <v>7.27</v>
          </cell>
          <cell r="P282">
            <v>2.91</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571</v>
          </cell>
          <cell r="AF282" t="str">
            <v>1,000 Sq Ft</v>
          </cell>
          <cell r="AG282" t="str">
            <v>*</v>
          </cell>
          <cell r="AH282">
            <v>7.27</v>
          </cell>
          <cell r="AI282">
            <v>2.91</v>
          </cell>
          <cell r="AJ282"/>
          <cell r="AK282"/>
          <cell r="AL282"/>
          <cell r="AM282"/>
          <cell r="AN282">
            <v>1</v>
          </cell>
          <cell r="AO282">
            <v>1</v>
          </cell>
          <cell r="AP282">
            <v>1</v>
          </cell>
          <cell r="AQ282" t="str">
            <v>Adjacent Street Traffic</v>
          </cell>
          <cell r="AR282" t="str">
            <v>Adjacent Street Traffic</v>
          </cell>
          <cell r="AS282"/>
          <cell r="AT282">
            <v>1</v>
          </cell>
          <cell r="AU282">
            <v>1</v>
          </cell>
          <cell r="AV282"/>
          <cell r="AW282"/>
          <cell r="AX282"/>
          <cell r="AY282"/>
          <cell r="AZ282"/>
          <cell r="BA282"/>
          <cell r="BB282"/>
          <cell r="BC282"/>
          <cell r="BD282"/>
        </row>
        <row r="283">
          <cell r="A283"/>
          <cell r="B283"/>
          <cell r="C283"/>
          <cell r="D283"/>
          <cell r="E283"/>
          <cell r="F283"/>
          <cell r="G283"/>
          <cell r="H283"/>
          <cell r="I283"/>
          <cell r="J283" t="str">
            <v>Avg</v>
          </cell>
          <cell r="K283" t="str">
            <v>Avg</v>
          </cell>
          <cell r="L283" t="str">
            <v>Avg</v>
          </cell>
          <cell r="M283"/>
          <cell r="N283">
            <v>0.98</v>
          </cell>
          <cell r="O283">
            <v>0.1</v>
          </cell>
          <cell r="P283">
            <v>0.08</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571</v>
          </cell>
          <cell r="AF283" t="str">
            <v>Bed(s)</v>
          </cell>
          <cell r="AG283">
            <v>0.98</v>
          </cell>
          <cell r="AH283">
            <v>0.1</v>
          </cell>
          <cell r="AI283">
            <v>0.08</v>
          </cell>
          <cell r="AJ283">
            <v>0.56000000000000005</v>
          </cell>
          <cell r="AK283">
            <v>0.44</v>
          </cell>
          <cell r="AL283">
            <v>0.14000000000000001</v>
          </cell>
          <cell r="AM283">
            <v>0.86</v>
          </cell>
          <cell r="AN283">
            <v>1</v>
          </cell>
          <cell r="AO283">
            <v>1</v>
          </cell>
          <cell r="AP283">
            <v>1</v>
          </cell>
          <cell r="AQ283" t="str">
            <v>Adjacent Street Traffic</v>
          </cell>
          <cell r="AR283" t="str">
            <v>Adjacent Street Traffic</v>
          </cell>
          <cell r="AS283">
            <v>9</v>
          </cell>
          <cell r="AT283">
            <v>7</v>
          </cell>
          <cell r="AU283">
            <v>7</v>
          </cell>
          <cell r="AV283">
            <v>0.71</v>
          </cell>
          <cell r="AW283">
            <v>0.6</v>
          </cell>
          <cell r="AX283">
            <v>0.77</v>
          </cell>
          <cell r="AY283" t="str">
            <v>T = 0.31(X) + 342.44</v>
          </cell>
          <cell r="AZ283" t="str">
            <v>T = 0.06(X) + 23.01</v>
          </cell>
          <cell r="BA283" t="str">
            <v>T = 0.05(X) + 13.11</v>
          </cell>
          <cell r="BB283">
            <v>0</v>
          </cell>
          <cell r="BC283">
            <v>0</v>
          </cell>
          <cell r="BD283">
            <v>0</v>
          </cell>
        </row>
        <row r="284">
          <cell r="A284"/>
          <cell r="B284"/>
          <cell r="C284"/>
          <cell r="D284"/>
          <cell r="E284"/>
          <cell r="F284"/>
          <cell r="G284"/>
          <cell r="H284"/>
          <cell r="I284"/>
          <cell r="J284" t="str">
            <v>Avg</v>
          </cell>
          <cell r="K284" t="str">
            <v>Avg</v>
          </cell>
          <cell r="L284" t="str">
            <v>Avg</v>
          </cell>
          <cell r="M284"/>
          <cell r="N284">
            <v>4.09</v>
          </cell>
          <cell r="O284">
            <v>0.68</v>
          </cell>
          <cell r="P284">
            <v>0.48</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571</v>
          </cell>
          <cell r="AF284" t="str">
            <v>1,000 Sq Ft</v>
          </cell>
          <cell r="AG284">
            <v>4.09</v>
          </cell>
          <cell r="AH284">
            <v>0.68</v>
          </cell>
          <cell r="AI284">
            <v>0.48</v>
          </cell>
          <cell r="AJ284">
            <v>0.73</v>
          </cell>
          <cell r="AK284">
            <v>0.27</v>
          </cell>
          <cell r="AL284">
            <v>0.16</v>
          </cell>
          <cell r="AM284">
            <v>0.84</v>
          </cell>
          <cell r="AN284">
            <v>1</v>
          </cell>
          <cell r="AO284">
            <v>1</v>
          </cell>
          <cell r="AP284">
            <v>1</v>
          </cell>
          <cell r="AQ284" t="str">
            <v>Adjacent Street Traffic</v>
          </cell>
          <cell r="AR284" t="str">
            <v>Adjacent Street Traffic</v>
          </cell>
          <cell r="AS284">
            <v>1</v>
          </cell>
          <cell r="AT284">
            <v>2</v>
          </cell>
          <cell r="AU284">
            <v>2</v>
          </cell>
          <cell r="AV284" t="str">
            <v>*</v>
          </cell>
          <cell r="AW284" t="str">
            <v>*</v>
          </cell>
          <cell r="AX284" t="str">
            <v>*</v>
          </cell>
          <cell r="AY284"/>
          <cell r="AZ284"/>
          <cell r="BA284"/>
          <cell r="BB284"/>
          <cell r="BC284"/>
          <cell r="BD284"/>
        </row>
        <row r="285">
          <cell r="A285"/>
          <cell r="B285"/>
          <cell r="C285"/>
          <cell r="D285"/>
          <cell r="E285"/>
          <cell r="F285"/>
          <cell r="G285"/>
          <cell r="H285"/>
          <cell r="I285"/>
          <cell r="J285" t="str">
            <v>Avg</v>
          </cell>
          <cell r="K285" t="str">
            <v>Avg</v>
          </cell>
          <cell r="L285" t="str">
            <v>Avg</v>
          </cell>
          <cell r="M285"/>
          <cell r="N285">
            <v>3.04</v>
          </cell>
          <cell r="O285">
            <v>0.34</v>
          </cell>
          <cell r="P285">
            <v>0.25</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571</v>
          </cell>
          <cell r="AF285" t="str">
            <v>Employee(s)</v>
          </cell>
          <cell r="AG285">
            <v>3.04</v>
          </cell>
          <cell r="AH285">
            <v>0.34</v>
          </cell>
          <cell r="AI285">
            <v>0.25</v>
          </cell>
          <cell r="AJ285">
            <v>0.59</v>
          </cell>
          <cell r="AK285">
            <v>0.41</v>
          </cell>
          <cell r="AL285">
            <v>0.18</v>
          </cell>
          <cell r="AM285">
            <v>0.82</v>
          </cell>
          <cell r="AN285">
            <v>1</v>
          </cell>
          <cell r="AO285">
            <v>1</v>
          </cell>
          <cell r="AP285">
            <v>1</v>
          </cell>
          <cell r="AQ285" t="str">
            <v>Adjacent Street Traffic</v>
          </cell>
          <cell r="AR285" t="str">
            <v>Adjacent Street Traffic</v>
          </cell>
          <cell r="AS285">
            <v>9</v>
          </cell>
          <cell r="AT285">
            <v>6</v>
          </cell>
          <cell r="AU285">
            <v>6</v>
          </cell>
          <cell r="AV285" t="str">
            <v>*</v>
          </cell>
          <cell r="AW285">
            <v>0.61</v>
          </cell>
          <cell r="AX285">
            <v>0.55000000000000004</v>
          </cell>
          <cell r="AY285"/>
          <cell r="AZ285" t="str">
            <v>T = 0.20(X) + 29.05</v>
          </cell>
          <cell r="BA285" t="str">
            <v>T = 0.13(X) + 25.67</v>
          </cell>
          <cell r="BB285"/>
          <cell r="BC285">
            <v>0</v>
          </cell>
          <cell r="BD285">
            <v>0</v>
          </cell>
        </row>
        <row r="286">
          <cell r="A286">
            <v>575</v>
          </cell>
          <cell r="B286" t="str">
            <v>Fire Rescue Station</v>
          </cell>
          <cell r="C286" t="str">
            <v>1,000 Sq Ft</v>
          </cell>
          <cell r="D286" t="str">
            <v>General Urban/Suburban</v>
          </cell>
          <cell r="E286"/>
          <cell r="F286"/>
          <cell r="G286"/>
          <cell r="H286"/>
          <cell r="I286"/>
          <cell r="J286" t="str">
            <v>Eq</v>
          </cell>
          <cell r="K286" t="str">
            <v>Eq</v>
          </cell>
          <cell r="L286" t="str">
            <v>Avg</v>
          </cell>
          <cell r="M286" t="str">
            <v>Yes</v>
          </cell>
          <cell r="N286" t="str">
            <v>N/A</v>
          </cell>
          <cell r="O286" t="str">
            <v>N/A</v>
          </cell>
          <cell r="P286">
            <v>0.48</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cell r="AF286" t="str">
            <v>1,000 Sq Ft</v>
          </cell>
          <cell r="AG286" t="str">
            <v>*</v>
          </cell>
          <cell r="AH286" t="str">
            <v>*</v>
          </cell>
          <cell r="AI286">
            <v>0.48</v>
          </cell>
          <cell r="AJ286" t="str">
            <v>*</v>
          </cell>
          <cell r="AK286" t="str">
            <v>*</v>
          </cell>
          <cell r="AL286">
            <v>0.28999999999999998</v>
          </cell>
          <cell r="AM286">
            <v>0.71</v>
          </cell>
          <cell r="AN286">
            <v>1</v>
          </cell>
          <cell r="AO286">
            <v>1</v>
          </cell>
          <cell r="AP286">
            <v>1</v>
          </cell>
          <cell r="AQ286">
            <v>0</v>
          </cell>
          <cell r="AR286" t="str">
            <v>Adjacent Street Traffic</v>
          </cell>
          <cell r="AS286" t="str">
            <v>*</v>
          </cell>
          <cell r="AT286" t="str">
            <v>*</v>
          </cell>
          <cell r="AU286">
            <v>3</v>
          </cell>
          <cell r="AV286" t="str">
            <v>*</v>
          </cell>
          <cell r="AW286" t="str">
            <v>*</v>
          </cell>
          <cell r="AX286" t="str">
            <v>*</v>
          </cell>
          <cell r="AY286">
            <v>0</v>
          </cell>
          <cell r="AZ286">
            <v>0</v>
          </cell>
          <cell r="BA286">
            <v>0</v>
          </cell>
          <cell r="BB286">
            <v>0</v>
          </cell>
          <cell r="BC286">
            <v>0</v>
          </cell>
          <cell r="BD286">
            <v>0</v>
          </cell>
        </row>
        <row r="287">
          <cell r="A287"/>
          <cell r="B287"/>
          <cell r="C287"/>
          <cell r="D287"/>
          <cell r="E287"/>
          <cell r="F287"/>
          <cell r="G287"/>
          <cell r="H287"/>
          <cell r="I287"/>
          <cell r="J287" t="str">
            <v>Eq</v>
          </cell>
          <cell r="K287" t="str">
            <v>Eq</v>
          </cell>
          <cell r="L287" t="str">
            <v>Avg</v>
          </cell>
          <cell r="M287"/>
          <cell r="N287" t="str">
            <v>N/A</v>
          </cell>
          <cell r="O287" t="str">
            <v>N/A</v>
          </cell>
          <cell r="P287">
            <v>0.48</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575</v>
          </cell>
          <cell r="AF287" t="str">
            <v>1,000 Sq Ft</v>
          </cell>
          <cell r="AG287" t="str">
            <v>*</v>
          </cell>
          <cell r="AH287" t="str">
            <v>*</v>
          </cell>
          <cell r="AI287">
            <v>0.48</v>
          </cell>
          <cell r="AJ287" t="str">
            <v>*</v>
          </cell>
          <cell r="AK287" t="str">
            <v>*</v>
          </cell>
          <cell r="AL287">
            <v>0.28999999999999998</v>
          </cell>
          <cell r="AM287">
            <v>0.71</v>
          </cell>
          <cell r="AN287">
            <v>1</v>
          </cell>
          <cell r="AO287">
            <v>1</v>
          </cell>
          <cell r="AP287">
            <v>1</v>
          </cell>
          <cell r="AQ287"/>
          <cell r="AR287" t="str">
            <v>Adjacent Street Traffic</v>
          </cell>
          <cell r="AS287" t="str">
            <v>*</v>
          </cell>
          <cell r="AT287" t="str">
            <v>*</v>
          </cell>
          <cell r="AU287">
            <v>3</v>
          </cell>
          <cell r="AV287" t="str">
            <v>*</v>
          </cell>
          <cell r="AW287" t="str">
            <v>*</v>
          </cell>
          <cell r="AX287" t="str">
            <v>*</v>
          </cell>
          <cell r="AY287"/>
          <cell r="AZ287"/>
          <cell r="BA287"/>
          <cell r="BB287"/>
          <cell r="BC287"/>
          <cell r="BD287"/>
        </row>
        <row r="288">
          <cell r="A288"/>
          <cell r="B288"/>
          <cell r="C288"/>
          <cell r="D288"/>
          <cell r="E288"/>
          <cell r="F288"/>
          <cell r="G288"/>
          <cell r="H288"/>
          <cell r="I288"/>
          <cell r="J288" t="str">
            <v>Eq</v>
          </cell>
          <cell r="K288" t="str">
            <v>Eq</v>
          </cell>
          <cell r="L288" t="str">
            <v>Avg</v>
          </cell>
          <cell r="M288"/>
          <cell r="N288" t="str">
            <v>N/A</v>
          </cell>
          <cell r="O288" t="str">
            <v>N/A</v>
          </cell>
          <cell r="P288">
            <v>0.44</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575</v>
          </cell>
          <cell r="AF288" t="str">
            <v>Employee(s)</v>
          </cell>
          <cell r="AG288" t="str">
            <v>*</v>
          </cell>
          <cell r="AH288" t="str">
            <v>*</v>
          </cell>
          <cell r="AI288">
            <v>0.44</v>
          </cell>
          <cell r="AJ288" t="str">
            <v>*</v>
          </cell>
          <cell r="AK288" t="str">
            <v>*</v>
          </cell>
          <cell r="AL288">
            <v>0.28999999999999998</v>
          </cell>
          <cell r="AM288">
            <v>0.71</v>
          </cell>
          <cell r="AN288">
            <v>1</v>
          </cell>
          <cell r="AO288">
            <v>1</v>
          </cell>
          <cell r="AP288">
            <v>1</v>
          </cell>
          <cell r="AQ288"/>
          <cell r="AR288" t="str">
            <v>Adjacent Street Traffic</v>
          </cell>
          <cell r="AS288" t="str">
            <v>*</v>
          </cell>
          <cell r="AT288" t="str">
            <v>*</v>
          </cell>
          <cell r="AU288">
            <v>3</v>
          </cell>
          <cell r="AV288" t="str">
            <v>*</v>
          </cell>
          <cell r="AW288" t="str">
            <v>*</v>
          </cell>
          <cell r="AX288" t="str">
            <v>*</v>
          </cell>
          <cell r="AY288"/>
          <cell r="AZ288"/>
          <cell r="BA288"/>
          <cell r="BB288"/>
          <cell r="BC288"/>
          <cell r="BD288"/>
        </row>
        <row r="289">
          <cell r="A289">
            <v>580</v>
          </cell>
          <cell r="B289" t="str">
            <v>Museum</v>
          </cell>
          <cell r="C289" t="str">
            <v>1,000 Sq Ft</v>
          </cell>
          <cell r="D289" t="str">
            <v>General Urban/Suburban</v>
          </cell>
          <cell r="E289"/>
          <cell r="F289"/>
          <cell r="G289"/>
          <cell r="H289"/>
          <cell r="I289"/>
          <cell r="J289" t="str">
            <v>Eq</v>
          </cell>
          <cell r="K289" t="str">
            <v>Avg</v>
          </cell>
          <cell r="L289" t="str">
            <v>Avg</v>
          </cell>
          <cell r="M289" t="str">
            <v>Yes</v>
          </cell>
          <cell r="N289" t="str">
            <v>N/A</v>
          </cell>
          <cell r="O289">
            <v>0.28000000000000003</v>
          </cell>
          <cell r="P289">
            <v>0.18</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cell r="AF289" t="str">
            <v>1,000 Sq Ft</v>
          </cell>
          <cell r="AG289" t="str">
            <v>*</v>
          </cell>
          <cell r="AH289">
            <v>0.28000000000000003</v>
          </cell>
          <cell r="AI289">
            <v>0.18</v>
          </cell>
          <cell r="AJ289">
            <v>0.86</v>
          </cell>
          <cell r="AK289">
            <v>0.14000000000000001</v>
          </cell>
          <cell r="AL289">
            <v>0.16</v>
          </cell>
          <cell r="AM289">
            <v>0.84</v>
          </cell>
          <cell r="AN289">
            <v>1</v>
          </cell>
          <cell r="AO289">
            <v>1</v>
          </cell>
          <cell r="AP289">
            <v>1</v>
          </cell>
          <cell r="AQ289" t="str">
            <v>Adjacent Street Traffic</v>
          </cell>
          <cell r="AR289" t="str">
            <v>Adjacent Street Traffic</v>
          </cell>
          <cell r="AS289" t="str">
            <v>*</v>
          </cell>
          <cell r="AT289">
            <v>1</v>
          </cell>
          <cell r="AU289">
            <v>1</v>
          </cell>
          <cell r="AV289" t="str">
            <v>*</v>
          </cell>
          <cell r="AW289" t="str">
            <v>*</v>
          </cell>
          <cell r="AX289" t="str">
            <v>*</v>
          </cell>
          <cell r="AY289">
            <v>0</v>
          </cell>
          <cell r="AZ289">
            <v>0</v>
          </cell>
          <cell r="BA289">
            <v>0</v>
          </cell>
          <cell r="BB289">
            <v>0</v>
          </cell>
          <cell r="BC289">
            <v>0</v>
          </cell>
          <cell r="BD289">
            <v>0</v>
          </cell>
        </row>
        <row r="290">
          <cell r="A290"/>
          <cell r="B290"/>
          <cell r="C290"/>
          <cell r="D290"/>
          <cell r="E290"/>
          <cell r="F290"/>
          <cell r="G290"/>
          <cell r="H290"/>
          <cell r="I290"/>
          <cell r="J290" t="str">
            <v>Eq</v>
          </cell>
          <cell r="K290" t="str">
            <v>Avg</v>
          </cell>
          <cell r="L290" t="str">
            <v>Avg</v>
          </cell>
          <cell r="M290"/>
          <cell r="N290" t="str">
            <v>N/A</v>
          </cell>
          <cell r="O290">
            <v>0.28000000000000003</v>
          </cell>
          <cell r="P290">
            <v>0.18</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580</v>
          </cell>
          <cell r="AF290" t="str">
            <v>1,000 Sq Ft</v>
          </cell>
          <cell r="AG290" t="str">
            <v>*</v>
          </cell>
          <cell r="AH290">
            <v>0.28000000000000003</v>
          </cell>
          <cell r="AI290">
            <v>0.18</v>
          </cell>
          <cell r="AJ290">
            <v>0.86</v>
          </cell>
          <cell r="AK290">
            <v>0.14000000000000001</v>
          </cell>
          <cell r="AL290">
            <v>0.16</v>
          </cell>
          <cell r="AM290">
            <v>0.84</v>
          </cell>
          <cell r="AN290">
            <v>1</v>
          </cell>
          <cell r="AO290">
            <v>1</v>
          </cell>
          <cell r="AP290">
            <v>1</v>
          </cell>
          <cell r="AQ290" t="str">
            <v>Adjacent Street Traffic</v>
          </cell>
          <cell r="AR290" t="str">
            <v>Adjacent Street Traffic</v>
          </cell>
          <cell r="AS290" t="str">
            <v>*</v>
          </cell>
          <cell r="AT290">
            <v>1</v>
          </cell>
          <cell r="AU290">
            <v>1</v>
          </cell>
          <cell r="AV290" t="str">
            <v>*</v>
          </cell>
          <cell r="AW290" t="str">
            <v>*</v>
          </cell>
          <cell r="AX290" t="str">
            <v>*</v>
          </cell>
          <cell r="AY290"/>
          <cell r="AZ290"/>
          <cell r="BA290"/>
          <cell r="BB290"/>
          <cell r="BC290"/>
          <cell r="BD290"/>
        </row>
        <row r="291">
          <cell r="A291"/>
          <cell r="B291"/>
          <cell r="C291"/>
          <cell r="D291"/>
          <cell r="E291"/>
          <cell r="F291"/>
          <cell r="G291"/>
          <cell r="H291"/>
          <cell r="I291"/>
          <cell r="J291" t="str">
            <v>Eq</v>
          </cell>
          <cell r="K291" t="str">
            <v>Avg</v>
          </cell>
          <cell r="L291" t="str">
            <v>Avg</v>
          </cell>
          <cell r="M291"/>
          <cell r="N291" t="str">
            <v>N/A</v>
          </cell>
          <cell r="O291">
            <v>0.89</v>
          </cell>
          <cell r="P291">
            <v>0.57999999999999996</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580</v>
          </cell>
          <cell r="AF291" t="str">
            <v>Employee(s)</v>
          </cell>
          <cell r="AG291" t="str">
            <v>*</v>
          </cell>
          <cell r="AH291">
            <v>0.89</v>
          </cell>
          <cell r="AI291">
            <v>0.57999999999999996</v>
          </cell>
          <cell r="AJ291">
            <v>0.86</v>
          </cell>
          <cell r="AK291">
            <v>0.14000000000000001</v>
          </cell>
          <cell r="AL291">
            <v>0.16</v>
          </cell>
          <cell r="AM291">
            <v>0.84</v>
          </cell>
          <cell r="AN291">
            <v>1</v>
          </cell>
          <cell r="AO291">
            <v>1</v>
          </cell>
          <cell r="AP291">
            <v>1</v>
          </cell>
          <cell r="AQ291" t="str">
            <v>Adjacent Street Traffic</v>
          </cell>
          <cell r="AR291" t="str">
            <v>Adjacent Street Traffic</v>
          </cell>
          <cell r="AS291" t="str">
            <v>*</v>
          </cell>
          <cell r="AT291">
            <v>1</v>
          </cell>
          <cell r="AU291">
            <v>1</v>
          </cell>
          <cell r="AV291" t="str">
            <v>*</v>
          </cell>
          <cell r="AW291" t="str">
            <v>*</v>
          </cell>
          <cell r="AX291" t="str">
            <v>*</v>
          </cell>
          <cell r="AY291"/>
          <cell r="AZ291"/>
          <cell r="BA291"/>
          <cell r="BB291"/>
          <cell r="BC291"/>
          <cell r="BD291"/>
        </row>
        <row r="292">
          <cell r="A292">
            <v>590</v>
          </cell>
          <cell r="B292" t="str">
            <v>Library</v>
          </cell>
          <cell r="C292" t="str">
            <v>1,000 Sq Ft</v>
          </cell>
          <cell r="D292" t="str">
            <v>General Urban/Suburban</v>
          </cell>
          <cell r="E292">
            <v>0</v>
          </cell>
          <cell r="F292">
            <v>1</v>
          </cell>
          <cell r="G292"/>
          <cell r="H292"/>
          <cell r="I292"/>
          <cell r="J292" t="str">
            <v>Avg</v>
          </cell>
          <cell r="K292" t="str">
            <v>Avg</v>
          </cell>
          <cell r="L292" t="str">
            <v>Avg</v>
          </cell>
          <cell r="M292" t="str">
            <v>Yes</v>
          </cell>
          <cell r="N292">
            <v>72.05</v>
          </cell>
          <cell r="O292">
            <v>1</v>
          </cell>
          <cell r="P292">
            <v>8.16</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cell r="AF292" t="str">
            <v>1,000 Sq Ft</v>
          </cell>
          <cell r="AG292">
            <v>72.05</v>
          </cell>
          <cell r="AH292">
            <v>1</v>
          </cell>
          <cell r="AI292">
            <v>8.16</v>
          </cell>
          <cell r="AJ292">
            <v>0.71</v>
          </cell>
          <cell r="AK292">
            <v>0.28999999999999998</v>
          </cell>
          <cell r="AL292">
            <v>0.48</v>
          </cell>
          <cell r="AM292">
            <v>0.52</v>
          </cell>
          <cell r="AN292">
            <v>1</v>
          </cell>
          <cell r="AO292">
            <v>1</v>
          </cell>
          <cell r="AP292">
            <v>1</v>
          </cell>
          <cell r="AQ292" t="str">
            <v>Adjacent Street Traffic</v>
          </cell>
          <cell r="AR292" t="str">
            <v>Adjacent Street Traffic</v>
          </cell>
          <cell r="AS292">
            <v>6</v>
          </cell>
          <cell r="AT292">
            <v>4</v>
          </cell>
          <cell r="AU292">
            <v>9</v>
          </cell>
          <cell r="AV292">
            <v>0.97</v>
          </cell>
          <cell r="AW292">
            <v>0.86</v>
          </cell>
          <cell r="AX292">
            <v>0.75</v>
          </cell>
          <cell r="AY292" t="str">
            <v>Ln(T) = 0.99Ln(X) + 4.28</v>
          </cell>
          <cell r="AZ292" t="str">
            <v>T = 1.75(X) - 14.59</v>
          </cell>
          <cell r="BA292" t="str">
            <v>T = 9.33(X) - 17.13</v>
          </cell>
          <cell r="BB292">
            <v>0</v>
          </cell>
          <cell r="BC292">
            <v>0</v>
          </cell>
          <cell r="BD292">
            <v>0</v>
          </cell>
        </row>
        <row r="293">
          <cell r="A293"/>
          <cell r="B293"/>
          <cell r="C293"/>
          <cell r="D293"/>
          <cell r="E293"/>
          <cell r="F293"/>
          <cell r="G293"/>
          <cell r="H293"/>
          <cell r="I293"/>
          <cell r="J293" t="str">
            <v>Avg</v>
          </cell>
          <cell r="K293" t="str">
            <v>Avg</v>
          </cell>
          <cell r="L293" t="str">
            <v>Avg</v>
          </cell>
          <cell r="M293"/>
          <cell r="N293">
            <v>72.05</v>
          </cell>
          <cell r="O293">
            <v>1</v>
          </cell>
          <cell r="P293">
            <v>8.16</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590</v>
          </cell>
          <cell r="AF293" t="str">
            <v>1,000 Sq Ft</v>
          </cell>
          <cell r="AG293">
            <v>72.05</v>
          </cell>
          <cell r="AH293">
            <v>1</v>
          </cell>
          <cell r="AI293">
            <v>8.16</v>
          </cell>
          <cell r="AJ293">
            <v>0.71</v>
          </cell>
          <cell r="AK293">
            <v>0.28999999999999998</v>
          </cell>
          <cell r="AL293">
            <v>0.48</v>
          </cell>
          <cell r="AM293">
            <v>0.52</v>
          </cell>
          <cell r="AN293">
            <v>1</v>
          </cell>
          <cell r="AO293">
            <v>1</v>
          </cell>
          <cell r="AP293">
            <v>1</v>
          </cell>
          <cell r="AQ293" t="str">
            <v>Adjacent Street Traffic</v>
          </cell>
          <cell r="AR293" t="str">
            <v>Adjacent Street Traffic</v>
          </cell>
          <cell r="AS293">
            <v>6</v>
          </cell>
          <cell r="AT293">
            <v>4</v>
          </cell>
          <cell r="AU293">
            <v>9</v>
          </cell>
          <cell r="AV293">
            <v>0.97</v>
          </cell>
          <cell r="AW293">
            <v>0.86</v>
          </cell>
          <cell r="AX293">
            <v>0.75</v>
          </cell>
          <cell r="AY293" t="str">
            <v>Ln(T) = 0.99Ln(X) + 4.28</v>
          </cell>
          <cell r="AZ293" t="str">
            <v>T = 1.75(X) - 14.59</v>
          </cell>
          <cell r="BA293" t="str">
            <v>T = 9.33(X) - 17.13</v>
          </cell>
          <cell r="BB293">
            <v>0</v>
          </cell>
          <cell r="BC293">
            <v>0</v>
          </cell>
          <cell r="BD293">
            <v>0</v>
          </cell>
        </row>
        <row r="294">
          <cell r="A294"/>
          <cell r="B294"/>
          <cell r="C294"/>
          <cell r="D294"/>
          <cell r="E294"/>
          <cell r="F294"/>
          <cell r="G294"/>
          <cell r="H294"/>
          <cell r="I294"/>
          <cell r="J294" t="str">
            <v>Avg</v>
          </cell>
          <cell r="K294" t="str">
            <v>Avg</v>
          </cell>
          <cell r="L294" t="str">
            <v>Avg</v>
          </cell>
          <cell r="M294"/>
          <cell r="N294">
            <v>55.64</v>
          </cell>
          <cell r="O294">
            <v>1.06</v>
          </cell>
          <cell r="P294">
            <v>5.82</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590</v>
          </cell>
          <cell r="AF294" t="str">
            <v>Employee(s)</v>
          </cell>
          <cell r="AG294">
            <v>55.64</v>
          </cell>
          <cell r="AH294">
            <v>1.06</v>
          </cell>
          <cell r="AI294">
            <v>5.82</v>
          </cell>
          <cell r="AJ294">
            <v>0.69</v>
          </cell>
          <cell r="AK294">
            <v>0.31</v>
          </cell>
          <cell r="AL294">
            <v>0.47</v>
          </cell>
          <cell r="AM294">
            <v>0.53</v>
          </cell>
          <cell r="AN294">
            <v>1</v>
          </cell>
          <cell r="AO294">
            <v>1</v>
          </cell>
          <cell r="AP294">
            <v>1</v>
          </cell>
          <cell r="AQ294" t="str">
            <v>Adjacent Street Traffic</v>
          </cell>
          <cell r="AR294" t="str">
            <v>Adjacent Street Traffic</v>
          </cell>
          <cell r="AS294">
            <v>6</v>
          </cell>
          <cell r="AT294">
            <v>3</v>
          </cell>
          <cell r="AU294">
            <v>6</v>
          </cell>
          <cell r="AV294" t="str">
            <v>*</v>
          </cell>
          <cell r="AW294" t="str">
            <v>*</v>
          </cell>
          <cell r="AX294" t="str">
            <v>*</v>
          </cell>
          <cell r="AY294"/>
          <cell r="AZ294"/>
          <cell r="BA294"/>
          <cell r="BB294"/>
          <cell r="BC294"/>
          <cell r="BD294"/>
        </row>
        <row r="295">
          <cell r="A295">
            <v>610</v>
          </cell>
          <cell r="B295" t="str">
            <v>Hospital</v>
          </cell>
          <cell r="C295" t="str">
            <v>1,000 Sq Ft</v>
          </cell>
          <cell r="D295" t="str">
            <v>General Urban/Suburban</v>
          </cell>
          <cell r="E295"/>
          <cell r="F295"/>
          <cell r="G295"/>
          <cell r="H295"/>
          <cell r="I295"/>
          <cell r="J295" t="str">
            <v>Avg</v>
          </cell>
          <cell r="K295" t="str">
            <v>Avg</v>
          </cell>
          <cell r="L295" t="str">
            <v>Avg</v>
          </cell>
          <cell r="M295" t="str">
            <v/>
          </cell>
          <cell r="N295">
            <v>10.77</v>
          </cell>
          <cell r="O295">
            <v>0.82</v>
          </cell>
          <cell r="P295">
            <v>0.86</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cell r="AF295" t="str">
            <v>1,000 Sq Ft</v>
          </cell>
          <cell r="AG295">
            <v>10.77</v>
          </cell>
          <cell r="AH295">
            <v>0.82</v>
          </cell>
          <cell r="AI295">
            <v>0.86</v>
          </cell>
          <cell r="AJ295">
            <v>0.67</v>
          </cell>
          <cell r="AK295">
            <v>0.33</v>
          </cell>
          <cell r="AL295">
            <v>0.35</v>
          </cell>
          <cell r="AM295">
            <v>0.65</v>
          </cell>
          <cell r="AN295">
            <v>1</v>
          </cell>
          <cell r="AO295">
            <v>1</v>
          </cell>
          <cell r="AP295">
            <v>1</v>
          </cell>
          <cell r="AQ295" t="str">
            <v>Adjacent Street Traffic</v>
          </cell>
          <cell r="AR295" t="str">
            <v>Adjacent Street Traffic</v>
          </cell>
          <cell r="AS295">
            <v>7</v>
          </cell>
          <cell r="AT295">
            <v>19</v>
          </cell>
          <cell r="AU295">
            <v>19</v>
          </cell>
          <cell r="AV295">
            <v>0.64</v>
          </cell>
          <cell r="AW295">
            <v>0.72</v>
          </cell>
          <cell r="AX295">
            <v>0.69</v>
          </cell>
          <cell r="AY295" t="str">
            <v>T = 5.29(X) + 3469.05</v>
          </cell>
          <cell r="AZ295" t="str">
            <v>Ln(T) = 0.60 Ln(X) + 2.52</v>
          </cell>
          <cell r="BA295" t="str">
            <v>Ln(T) = 0.64 Ln(X) + 2.27</v>
          </cell>
          <cell r="BB295">
            <v>0</v>
          </cell>
          <cell r="BC295">
            <v>0</v>
          </cell>
          <cell r="BD295">
            <v>0</v>
          </cell>
        </row>
        <row r="296">
          <cell r="A296"/>
          <cell r="B296"/>
          <cell r="C296"/>
          <cell r="D296"/>
          <cell r="E296"/>
          <cell r="F296"/>
          <cell r="G296"/>
          <cell r="H296"/>
          <cell r="I296"/>
          <cell r="J296" t="str">
            <v>Avg</v>
          </cell>
          <cell r="K296" t="str">
            <v>Avg</v>
          </cell>
          <cell r="L296" t="str">
            <v>Avg</v>
          </cell>
          <cell r="M296"/>
          <cell r="N296">
            <v>10.77</v>
          </cell>
          <cell r="O296">
            <v>0.82</v>
          </cell>
          <cell r="P296">
            <v>0.86</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610</v>
          </cell>
          <cell r="AF296" t="str">
            <v>1,000 Sq Ft</v>
          </cell>
          <cell r="AG296">
            <v>10.77</v>
          </cell>
          <cell r="AH296">
            <v>0.82</v>
          </cell>
          <cell r="AI296">
            <v>0.86</v>
          </cell>
          <cell r="AJ296">
            <v>0.67</v>
          </cell>
          <cell r="AK296">
            <v>0.33</v>
          </cell>
          <cell r="AL296">
            <v>0.35</v>
          </cell>
          <cell r="AM296">
            <v>0.65</v>
          </cell>
          <cell r="AN296">
            <v>1</v>
          </cell>
          <cell r="AO296">
            <v>1</v>
          </cell>
          <cell r="AP296">
            <v>1</v>
          </cell>
          <cell r="AQ296" t="str">
            <v>Adjacent Street Traffic</v>
          </cell>
          <cell r="AR296" t="str">
            <v>Adjacent Street Traffic</v>
          </cell>
          <cell r="AS296">
            <v>7</v>
          </cell>
          <cell r="AT296">
            <v>19</v>
          </cell>
          <cell r="AU296">
            <v>19</v>
          </cell>
          <cell r="AV296">
            <v>0.64</v>
          </cell>
          <cell r="AW296">
            <v>0.72</v>
          </cell>
          <cell r="AX296">
            <v>0.69</v>
          </cell>
          <cell r="AY296" t="str">
            <v>T = 5.29(X) + 3469.05</v>
          </cell>
          <cell r="AZ296" t="str">
            <v>Ln(T) = 0.60 Ln(X) + 2.52</v>
          </cell>
          <cell r="BA296" t="str">
            <v>Ln(T) = 0.64 Ln(X) + 2.27</v>
          </cell>
          <cell r="BB296">
            <v>0</v>
          </cell>
          <cell r="BC296">
            <v>0</v>
          </cell>
          <cell r="BD296">
            <v>0</v>
          </cell>
        </row>
        <row r="297">
          <cell r="A297"/>
          <cell r="B297"/>
          <cell r="C297"/>
          <cell r="D297"/>
          <cell r="E297"/>
          <cell r="F297"/>
          <cell r="G297"/>
          <cell r="H297"/>
          <cell r="I297"/>
          <cell r="J297" t="str">
            <v>Avg</v>
          </cell>
          <cell r="K297" t="str">
            <v>Avg</v>
          </cell>
          <cell r="L297" t="str">
            <v>Avg</v>
          </cell>
          <cell r="M297"/>
          <cell r="N297">
            <v>22.32</v>
          </cell>
          <cell r="O297">
            <v>1.79</v>
          </cell>
          <cell r="P297">
            <v>1.69</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610</v>
          </cell>
          <cell r="AF297" t="str">
            <v>Bed(s)</v>
          </cell>
          <cell r="AG297">
            <v>22.32</v>
          </cell>
          <cell r="AH297">
            <v>1.79</v>
          </cell>
          <cell r="AI297">
            <v>1.69</v>
          </cell>
          <cell r="AJ297">
            <v>0.72</v>
          </cell>
          <cell r="AK297">
            <v>0.28000000000000003</v>
          </cell>
          <cell r="AL297">
            <v>0.33</v>
          </cell>
          <cell r="AM297">
            <v>0.67</v>
          </cell>
          <cell r="AN297">
            <v>1</v>
          </cell>
          <cell r="AO297">
            <v>1</v>
          </cell>
          <cell r="AP297">
            <v>1</v>
          </cell>
          <cell r="AQ297" t="str">
            <v>Adjacent Street Traffic</v>
          </cell>
          <cell r="AR297" t="str">
            <v>Adjacent Street Traffic</v>
          </cell>
          <cell r="AS297">
            <v>4</v>
          </cell>
          <cell r="AT297">
            <v>8</v>
          </cell>
          <cell r="AU297">
            <v>6</v>
          </cell>
          <cell r="AV297">
            <v>0.53</v>
          </cell>
          <cell r="AW297" t="str">
            <v>*</v>
          </cell>
          <cell r="AX297" t="str">
            <v>*</v>
          </cell>
          <cell r="AY297" t="str">
            <v>T = 12.30(X) + 3096.68</v>
          </cell>
          <cell r="AZ297"/>
          <cell r="BA297"/>
          <cell r="BB297">
            <v>0</v>
          </cell>
          <cell r="BC297"/>
          <cell r="BD297"/>
        </row>
        <row r="298">
          <cell r="A298"/>
          <cell r="B298"/>
          <cell r="C298"/>
          <cell r="D298"/>
          <cell r="E298"/>
          <cell r="F298"/>
          <cell r="G298"/>
          <cell r="H298"/>
          <cell r="I298"/>
          <cell r="J298" t="str">
            <v>Avg</v>
          </cell>
          <cell r="K298" t="str">
            <v>Avg</v>
          </cell>
          <cell r="L298" t="str">
            <v>Avg</v>
          </cell>
          <cell r="M298"/>
          <cell r="N298">
            <v>3.77</v>
          </cell>
          <cell r="O298">
            <v>0.28000000000000003</v>
          </cell>
          <cell r="P298">
            <v>0.28000000000000003</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610</v>
          </cell>
          <cell r="AF298" t="str">
            <v>Employee(s)</v>
          </cell>
          <cell r="AG298">
            <v>3.77</v>
          </cell>
          <cell r="AH298">
            <v>0.28000000000000003</v>
          </cell>
          <cell r="AI298">
            <v>0.28000000000000003</v>
          </cell>
          <cell r="AJ298">
            <v>0.72</v>
          </cell>
          <cell r="AK298">
            <v>0.28000000000000003</v>
          </cell>
          <cell r="AL298">
            <v>0.3</v>
          </cell>
          <cell r="AM298">
            <v>0.7</v>
          </cell>
          <cell r="AN298">
            <v>1</v>
          </cell>
          <cell r="AO298">
            <v>1</v>
          </cell>
          <cell r="AP298">
            <v>1</v>
          </cell>
          <cell r="AQ298" t="str">
            <v>Adjacent Street Traffic</v>
          </cell>
          <cell r="AR298" t="str">
            <v>Adjacent Street Traffic</v>
          </cell>
          <cell r="AS298">
            <v>7</v>
          </cell>
          <cell r="AT298">
            <v>16</v>
          </cell>
          <cell r="AU298">
            <v>13</v>
          </cell>
          <cell r="AV298">
            <v>0.79</v>
          </cell>
          <cell r="AW298">
            <v>0.82</v>
          </cell>
          <cell r="AX298">
            <v>0.76</v>
          </cell>
          <cell r="AY298" t="str">
            <v>T = 2.03(X) + 2518.81</v>
          </cell>
          <cell r="AZ298" t="str">
            <v>T = 0.21(X) + 148.55</v>
          </cell>
          <cell r="BA298" t="str">
            <v>Ln(T) = 0.79 Ln(X) + 0.28</v>
          </cell>
          <cell r="BB298">
            <v>0</v>
          </cell>
          <cell r="BC298">
            <v>0</v>
          </cell>
          <cell r="BD298">
            <v>0</v>
          </cell>
        </row>
        <row r="299">
          <cell r="A299">
            <v>620</v>
          </cell>
          <cell r="B299" t="str">
            <v>Nursing Home</v>
          </cell>
          <cell r="C299" t="str">
            <v>1,000 Sq Ft</v>
          </cell>
          <cell r="D299" t="str">
            <v>General Urban/Suburban</v>
          </cell>
          <cell r="E299"/>
          <cell r="F299"/>
          <cell r="G299"/>
          <cell r="H299"/>
          <cell r="I299"/>
          <cell r="J299" t="str">
            <v>Avg</v>
          </cell>
          <cell r="K299" t="str">
            <v>Avg</v>
          </cell>
          <cell r="L299" t="str">
            <v>Avg</v>
          </cell>
          <cell r="M299" t="str">
            <v/>
          </cell>
          <cell r="N299">
            <v>6.75</v>
          </cell>
          <cell r="O299">
            <v>0.55000000000000004</v>
          </cell>
          <cell r="P299">
            <v>0.59</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cell r="AF299" t="str">
            <v>1,000 Sq Ft</v>
          </cell>
          <cell r="AG299">
            <v>6.75</v>
          </cell>
          <cell r="AH299">
            <v>0.55000000000000004</v>
          </cell>
          <cell r="AI299">
            <v>0.59</v>
          </cell>
          <cell r="AJ299">
            <v>0.77</v>
          </cell>
          <cell r="AK299">
            <v>0.23</v>
          </cell>
          <cell r="AL299">
            <v>0.41</v>
          </cell>
          <cell r="AM299">
            <v>0.59</v>
          </cell>
          <cell r="AN299">
            <v>1</v>
          </cell>
          <cell r="AO299">
            <v>1</v>
          </cell>
          <cell r="AP299">
            <v>1</v>
          </cell>
          <cell r="AQ299" t="str">
            <v>Adjacent Street Traffic</v>
          </cell>
          <cell r="AR299" t="str">
            <v>Adjacent Street Traffic</v>
          </cell>
          <cell r="AS299">
            <v>9</v>
          </cell>
          <cell r="AT299">
            <v>8</v>
          </cell>
          <cell r="AU299">
            <v>8</v>
          </cell>
          <cell r="AV299">
            <v>0.61</v>
          </cell>
          <cell r="AW299">
            <v>0.64</v>
          </cell>
          <cell r="AX299">
            <v>0.52</v>
          </cell>
          <cell r="AY299" t="str">
            <v>Ln(T) = 0.85 Ln(X) + 2.45</v>
          </cell>
          <cell r="AZ299" t="str">
            <v>Ln(T) = 0.85 Ln(X) - 0.05</v>
          </cell>
          <cell r="BA299" t="str">
            <v>Ln(T) = 0.93 Ln(X) - 0.32</v>
          </cell>
          <cell r="BB299">
            <v>0</v>
          </cell>
          <cell r="BC299">
            <v>0</v>
          </cell>
          <cell r="BD299">
            <v>0</v>
          </cell>
        </row>
        <row r="300">
          <cell r="A300"/>
          <cell r="B300"/>
          <cell r="C300"/>
          <cell r="D300"/>
          <cell r="E300"/>
          <cell r="F300"/>
          <cell r="G300"/>
          <cell r="H300"/>
          <cell r="I300"/>
          <cell r="J300" t="str">
            <v>Avg</v>
          </cell>
          <cell r="K300" t="str">
            <v>Avg</v>
          </cell>
          <cell r="L300" t="str">
            <v>Avg</v>
          </cell>
          <cell r="M300"/>
          <cell r="N300">
            <v>6.75</v>
          </cell>
          <cell r="O300">
            <v>0.55000000000000004</v>
          </cell>
          <cell r="P300">
            <v>0.59</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620</v>
          </cell>
          <cell r="AF300" t="str">
            <v>1,000 Sq Ft</v>
          </cell>
          <cell r="AG300">
            <v>6.75</v>
          </cell>
          <cell r="AH300">
            <v>0.55000000000000004</v>
          </cell>
          <cell r="AI300">
            <v>0.59</v>
          </cell>
          <cell r="AJ300">
            <v>0.77</v>
          </cell>
          <cell r="AK300">
            <v>0.23</v>
          </cell>
          <cell r="AL300">
            <v>0.41</v>
          </cell>
          <cell r="AM300">
            <v>0.59</v>
          </cell>
          <cell r="AN300">
            <v>1</v>
          </cell>
          <cell r="AO300">
            <v>1</v>
          </cell>
          <cell r="AP300">
            <v>1</v>
          </cell>
          <cell r="AQ300" t="str">
            <v>Adjacent Street Traffic</v>
          </cell>
          <cell r="AR300" t="str">
            <v>Adjacent Street Traffic</v>
          </cell>
          <cell r="AS300">
            <v>9</v>
          </cell>
          <cell r="AT300">
            <v>8</v>
          </cell>
          <cell r="AU300">
            <v>8</v>
          </cell>
          <cell r="AV300">
            <v>0.61</v>
          </cell>
          <cell r="AW300">
            <v>0.64</v>
          </cell>
          <cell r="AX300">
            <v>0.52</v>
          </cell>
          <cell r="AY300" t="str">
            <v>Ln(T) = 0.85 Ln(X) + 2.45</v>
          </cell>
          <cell r="AZ300" t="str">
            <v>Ln(T) = 0.85 Ln(X) - 0.05</v>
          </cell>
          <cell r="BA300" t="str">
            <v>Ln(T) = 0.93 Ln(X) - 0.32</v>
          </cell>
          <cell r="BB300">
            <v>0</v>
          </cell>
          <cell r="BC300">
            <v>0</v>
          </cell>
          <cell r="BD300">
            <v>0</v>
          </cell>
        </row>
        <row r="301">
          <cell r="A301"/>
          <cell r="B301"/>
          <cell r="C301"/>
          <cell r="D301"/>
          <cell r="E301"/>
          <cell r="F301"/>
          <cell r="G301"/>
          <cell r="H301"/>
          <cell r="I301"/>
          <cell r="J301" t="str">
            <v>Avg</v>
          </cell>
          <cell r="K301" t="str">
            <v>Avg</v>
          </cell>
          <cell r="L301" t="str">
            <v>Avg</v>
          </cell>
          <cell r="M301"/>
          <cell r="N301">
            <v>3.06</v>
          </cell>
          <cell r="O301">
            <v>0.14000000000000001</v>
          </cell>
          <cell r="P301">
            <v>0.14000000000000001</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620</v>
          </cell>
          <cell r="AF301" t="str">
            <v>Bed(s)</v>
          </cell>
          <cell r="AG301">
            <v>3.06</v>
          </cell>
          <cell r="AH301">
            <v>0.14000000000000001</v>
          </cell>
          <cell r="AI301">
            <v>0.14000000000000001</v>
          </cell>
          <cell r="AJ301">
            <v>0.72</v>
          </cell>
          <cell r="AK301">
            <v>0.28000000000000003</v>
          </cell>
          <cell r="AL301">
            <v>0.33</v>
          </cell>
          <cell r="AM301">
            <v>0.67</v>
          </cell>
          <cell r="AN301">
            <v>1</v>
          </cell>
          <cell r="AO301">
            <v>1</v>
          </cell>
          <cell r="AP301">
            <v>1</v>
          </cell>
          <cell r="AQ301" t="str">
            <v>Adjacent Street Traffic</v>
          </cell>
          <cell r="AR301" t="str">
            <v>Adjacent Street Traffic</v>
          </cell>
          <cell r="AS301">
            <v>3</v>
          </cell>
          <cell r="AT301">
            <v>8</v>
          </cell>
          <cell r="AU301">
            <v>8</v>
          </cell>
          <cell r="AV301" t="str">
            <v>*</v>
          </cell>
          <cell r="AW301">
            <v>0.63</v>
          </cell>
          <cell r="AX301">
            <v>0.72</v>
          </cell>
          <cell r="AY301"/>
          <cell r="AZ301" t="str">
            <v>T = 0.10(X) + 5.42</v>
          </cell>
          <cell r="BA301" t="str">
            <v>T = 0.11(X) + 3.98</v>
          </cell>
          <cell r="BB301"/>
          <cell r="BC301">
            <v>0</v>
          </cell>
          <cell r="BD301">
            <v>0</v>
          </cell>
        </row>
        <row r="302">
          <cell r="A302"/>
          <cell r="B302"/>
          <cell r="C302"/>
          <cell r="D302"/>
          <cell r="E302"/>
          <cell r="F302"/>
          <cell r="G302"/>
          <cell r="H302"/>
          <cell r="I302"/>
          <cell r="J302" t="str">
            <v>Avg</v>
          </cell>
          <cell r="K302" t="str">
            <v>Avg</v>
          </cell>
          <cell r="L302" t="str">
            <v>Avg</v>
          </cell>
          <cell r="M302"/>
          <cell r="N302">
            <v>3.31</v>
          </cell>
          <cell r="O302">
            <v>0.37</v>
          </cell>
          <cell r="P302">
            <v>0.35</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620</v>
          </cell>
          <cell r="AF302" t="str">
            <v>Employee(s)</v>
          </cell>
          <cell r="AG302">
            <v>3.31</v>
          </cell>
          <cell r="AH302">
            <v>0.37</v>
          </cell>
          <cell r="AI302">
            <v>0.35</v>
          </cell>
          <cell r="AJ302">
            <v>0.78</v>
          </cell>
          <cell r="AK302">
            <v>0.22</v>
          </cell>
          <cell r="AL302">
            <v>0.33</v>
          </cell>
          <cell r="AM302">
            <v>0.67</v>
          </cell>
          <cell r="AN302">
            <v>1</v>
          </cell>
          <cell r="AO302">
            <v>1</v>
          </cell>
          <cell r="AP302">
            <v>1</v>
          </cell>
          <cell r="AQ302" t="str">
            <v>Adjacent Street Traffic</v>
          </cell>
          <cell r="AR302" t="str">
            <v>Adjacent Street Traffic</v>
          </cell>
          <cell r="AS302">
            <v>6</v>
          </cell>
          <cell r="AT302">
            <v>6</v>
          </cell>
          <cell r="AU302">
            <v>5</v>
          </cell>
          <cell r="AV302">
            <v>0.8</v>
          </cell>
          <cell r="AW302">
            <v>0.88</v>
          </cell>
          <cell r="AX302">
            <v>0.81</v>
          </cell>
          <cell r="AY302" t="str">
            <v>Ln(T) = 0.71 Ln(X) + 2.67</v>
          </cell>
          <cell r="AZ302" t="str">
            <v>Ln(T) = 0.74 Ln(X) + 0.17</v>
          </cell>
          <cell r="BA302" t="str">
            <v>Ln(T) = 0.67 Ln(X) + 0.41</v>
          </cell>
          <cell r="BB302">
            <v>0</v>
          </cell>
          <cell r="BC302">
            <v>0</v>
          </cell>
          <cell r="BD302">
            <v>0</v>
          </cell>
        </row>
        <row r="303">
          <cell r="A303">
            <v>630</v>
          </cell>
          <cell r="B303" t="str">
            <v>Clinic</v>
          </cell>
          <cell r="C303" t="str">
            <v>1,000 Sq Ft</v>
          </cell>
          <cell r="D303" t="str">
            <v>General Urban/Suburban</v>
          </cell>
          <cell r="E303"/>
          <cell r="F303"/>
          <cell r="G303"/>
          <cell r="H303"/>
          <cell r="I303"/>
          <cell r="J303" t="str">
            <v>Avg</v>
          </cell>
          <cell r="K303" t="str">
            <v>Avg</v>
          </cell>
          <cell r="L303" t="str">
            <v>Avg</v>
          </cell>
          <cell r="M303" t="str">
            <v/>
          </cell>
          <cell r="N303">
            <v>37.6</v>
          </cell>
          <cell r="O303">
            <v>2.75</v>
          </cell>
          <cell r="P303">
            <v>3.69</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cell r="AF303" t="str">
            <v>1,000 Sq Ft</v>
          </cell>
          <cell r="AG303">
            <v>37.6</v>
          </cell>
          <cell r="AH303">
            <v>2.75</v>
          </cell>
          <cell r="AI303">
            <v>3.69</v>
          </cell>
          <cell r="AJ303">
            <v>0.81</v>
          </cell>
          <cell r="AK303">
            <v>0.19</v>
          </cell>
          <cell r="AL303">
            <v>0.3</v>
          </cell>
          <cell r="AM303">
            <v>0.7</v>
          </cell>
          <cell r="AN303">
            <v>1</v>
          </cell>
          <cell r="AO303">
            <v>1</v>
          </cell>
          <cell r="AP303">
            <v>1</v>
          </cell>
          <cell r="AQ303" t="str">
            <v>Adjacent Street Traffic</v>
          </cell>
          <cell r="AR303" t="str">
            <v>Adjacent Street Traffic</v>
          </cell>
          <cell r="AS303">
            <v>9</v>
          </cell>
          <cell r="AT303">
            <v>9</v>
          </cell>
          <cell r="AU303">
            <v>11</v>
          </cell>
          <cell r="AV303">
            <v>0.76</v>
          </cell>
          <cell r="AW303">
            <v>0.98</v>
          </cell>
          <cell r="AX303">
            <v>0.72</v>
          </cell>
          <cell r="AY303" t="str">
            <v>T = 35.86(X) + 34.88</v>
          </cell>
          <cell r="AZ303" t="str">
            <v>T = 2.19(X) + 8.68</v>
          </cell>
          <cell r="BA303" t="str">
            <v>T = 3.53(X) + 2.98</v>
          </cell>
          <cell r="BB303">
            <v>0</v>
          </cell>
          <cell r="BC303">
            <v>0</v>
          </cell>
          <cell r="BD303">
            <v>0</v>
          </cell>
        </row>
        <row r="304">
          <cell r="A304"/>
          <cell r="B304"/>
          <cell r="C304"/>
          <cell r="D304"/>
          <cell r="E304"/>
          <cell r="F304"/>
          <cell r="G304"/>
          <cell r="H304"/>
          <cell r="I304"/>
          <cell r="J304" t="str">
            <v>Avg</v>
          </cell>
          <cell r="K304" t="str">
            <v>Avg</v>
          </cell>
          <cell r="L304" t="str">
            <v>Avg</v>
          </cell>
          <cell r="M304"/>
          <cell r="N304">
            <v>37.6</v>
          </cell>
          <cell r="O304">
            <v>2.75</v>
          </cell>
          <cell r="P304">
            <v>3.69</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630</v>
          </cell>
          <cell r="AF304" t="str">
            <v>1,000 Sq Ft</v>
          </cell>
          <cell r="AG304">
            <v>37.6</v>
          </cell>
          <cell r="AH304">
            <v>2.75</v>
          </cell>
          <cell r="AI304">
            <v>3.69</v>
          </cell>
          <cell r="AJ304">
            <v>0.81</v>
          </cell>
          <cell r="AK304">
            <v>0.19</v>
          </cell>
          <cell r="AL304">
            <v>0.3</v>
          </cell>
          <cell r="AM304">
            <v>0.7</v>
          </cell>
          <cell r="AN304">
            <v>1</v>
          </cell>
          <cell r="AO304">
            <v>1</v>
          </cell>
          <cell r="AP304">
            <v>1</v>
          </cell>
          <cell r="AQ304" t="str">
            <v>Adjacent Street Traffic</v>
          </cell>
          <cell r="AR304" t="str">
            <v>Adjacent Street Traffic</v>
          </cell>
          <cell r="AS304">
            <v>9</v>
          </cell>
          <cell r="AT304">
            <v>9</v>
          </cell>
          <cell r="AU304">
            <v>11</v>
          </cell>
          <cell r="AV304">
            <v>0.76</v>
          </cell>
          <cell r="AW304">
            <v>0.98</v>
          </cell>
          <cell r="AX304">
            <v>0.72</v>
          </cell>
          <cell r="AY304" t="str">
            <v>T = 35.86(X) + 34.88</v>
          </cell>
          <cell r="AZ304" t="str">
            <v>T = 2.19(X) + 8.68</v>
          </cell>
          <cell r="BA304" t="str">
            <v>T = 3.53(X) + 2.98</v>
          </cell>
          <cell r="BB304">
            <v>0</v>
          </cell>
          <cell r="BC304">
            <v>0</v>
          </cell>
          <cell r="BD304">
            <v>0</v>
          </cell>
        </row>
        <row r="305">
          <cell r="A305"/>
          <cell r="B305"/>
          <cell r="C305"/>
          <cell r="D305"/>
          <cell r="E305"/>
          <cell r="F305"/>
          <cell r="G305"/>
          <cell r="H305"/>
          <cell r="I305"/>
          <cell r="J305" t="str">
            <v>Avg</v>
          </cell>
          <cell r="K305" t="str">
            <v>Avg</v>
          </cell>
          <cell r="L305" t="str">
            <v>Avg</v>
          </cell>
          <cell r="M305"/>
          <cell r="N305">
            <v>13.9</v>
          </cell>
          <cell r="O305">
            <v>1.34</v>
          </cell>
          <cell r="P305">
            <v>1.47</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630</v>
          </cell>
          <cell r="AF305" t="str">
            <v>Employee(s)</v>
          </cell>
          <cell r="AG305">
            <v>13.9</v>
          </cell>
          <cell r="AH305">
            <v>1.34</v>
          </cell>
          <cell r="AI305">
            <v>1.47</v>
          </cell>
          <cell r="AJ305">
            <v>0.82</v>
          </cell>
          <cell r="AK305">
            <v>0.18</v>
          </cell>
          <cell r="AL305">
            <v>0.39</v>
          </cell>
          <cell r="AM305">
            <v>0.61</v>
          </cell>
          <cell r="AN305">
            <v>1</v>
          </cell>
          <cell r="AO305">
            <v>1</v>
          </cell>
          <cell r="AP305">
            <v>1</v>
          </cell>
          <cell r="AQ305" t="str">
            <v>Adjacent Street Traffic</v>
          </cell>
          <cell r="AR305" t="str">
            <v>Adjacent Street Traffic</v>
          </cell>
          <cell r="AS305">
            <v>8</v>
          </cell>
          <cell r="AT305">
            <v>7</v>
          </cell>
          <cell r="AU305">
            <v>9</v>
          </cell>
          <cell r="AV305">
            <v>0.99</v>
          </cell>
          <cell r="AW305">
            <v>0.99</v>
          </cell>
          <cell r="AX305">
            <v>0.97</v>
          </cell>
          <cell r="AY305" t="str">
            <v>T = 11.84(X) + 104.94</v>
          </cell>
          <cell r="AZ305" t="str">
            <v>T = 1.14(X) + 4.14</v>
          </cell>
          <cell r="BA305" t="str">
            <v>T = 1.21(X) + 11.92</v>
          </cell>
          <cell r="BB305">
            <v>0</v>
          </cell>
          <cell r="BC305">
            <v>0</v>
          </cell>
          <cell r="BD305">
            <v>0</v>
          </cell>
        </row>
        <row r="306">
          <cell r="A306">
            <v>640</v>
          </cell>
          <cell r="B306" t="str">
            <v>Animal Hospital/Veterinary Clinic</v>
          </cell>
          <cell r="C306" t="str">
            <v>1,000 Sq Ft</v>
          </cell>
          <cell r="D306" t="str">
            <v>General Urban/Suburban</v>
          </cell>
          <cell r="E306"/>
          <cell r="F306"/>
          <cell r="G306"/>
          <cell r="H306"/>
          <cell r="I306"/>
          <cell r="J306" t="str">
            <v>Avg</v>
          </cell>
          <cell r="K306" t="str">
            <v>Avg</v>
          </cell>
          <cell r="L306" t="str">
            <v>Avg</v>
          </cell>
          <cell r="M306" t="str">
            <v/>
          </cell>
          <cell r="N306">
            <v>21.5</v>
          </cell>
          <cell r="O306">
            <v>3.64</v>
          </cell>
          <cell r="P306">
            <v>3.53</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cell r="AF306" t="str">
            <v>1,000 Sq Ft</v>
          </cell>
          <cell r="AG306">
            <v>21.5</v>
          </cell>
          <cell r="AH306">
            <v>3.64</v>
          </cell>
          <cell r="AI306">
            <v>3.53</v>
          </cell>
          <cell r="AJ306">
            <v>0.67</v>
          </cell>
          <cell r="AK306">
            <v>0.33</v>
          </cell>
          <cell r="AL306">
            <v>0.4</v>
          </cell>
          <cell r="AM306">
            <v>0.6</v>
          </cell>
          <cell r="AN306">
            <v>1</v>
          </cell>
          <cell r="AO306">
            <v>1</v>
          </cell>
          <cell r="AP306">
            <v>1</v>
          </cell>
          <cell r="AQ306" t="str">
            <v>Adjacent Street Traffic</v>
          </cell>
          <cell r="AR306" t="str">
            <v>Adjacent Street Traffic</v>
          </cell>
          <cell r="AS306">
            <v>6</v>
          </cell>
          <cell r="AT306">
            <v>8</v>
          </cell>
          <cell r="AU306">
            <v>8</v>
          </cell>
          <cell r="AV306" t="str">
            <v>*</v>
          </cell>
          <cell r="AW306">
            <v>0.74</v>
          </cell>
          <cell r="AX306">
            <v>0.82</v>
          </cell>
          <cell r="AY306">
            <v>0</v>
          </cell>
          <cell r="AZ306" t="str">
            <v>T = 4.07(X) - 2.48</v>
          </cell>
          <cell r="BA306" t="str">
            <v>T = 4.75(X) - 6.96</v>
          </cell>
          <cell r="BB306">
            <v>0</v>
          </cell>
          <cell r="BC306">
            <v>0</v>
          </cell>
          <cell r="BD306">
            <v>0</v>
          </cell>
        </row>
        <row r="307">
          <cell r="A307"/>
          <cell r="B307"/>
          <cell r="C307"/>
          <cell r="D307"/>
          <cell r="E307"/>
          <cell r="F307"/>
          <cell r="G307"/>
          <cell r="H307"/>
          <cell r="I307"/>
          <cell r="J307" t="str">
            <v>Avg</v>
          </cell>
          <cell r="K307" t="str">
            <v>Avg</v>
          </cell>
          <cell r="L307" t="str">
            <v>Avg</v>
          </cell>
          <cell r="M307"/>
          <cell r="N307">
            <v>21.5</v>
          </cell>
          <cell r="O307">
            <v>3.64</v>
          </cell>
          <cell r="P307">
            <v>3.53</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640</v>
          </cell>
          <cell r="AF307" t="str">
            <v>1,000 Sq Ft</v>
          </cell>
          <cell r="AG307">
            <v>21.5</v>
          </cell>
          <cell r="AH307">
            <v>3.64</v>
          </cell>
          <cell r="AI307">
            <v>3.53</v>
          </cell>
          <cell r="AJ307">
            <v>0.67</v>
          </cell>
          <cell r="AK307">
            <v>0.33</v>
          </cell>
          <cell r="AL307">
            <v>0.4</v>
          </cell>
          <cell r="AM307">
            <v>0.6</v>
          </cell>
          <cell r="AN307">
            <v>1</v>
          </cell>
          <cell r="AO307">
            <v>1</v>
          </cell>
          <cell r="AP307">
            <v>1</v>
          </cell>
          <cell r="AQ307" t="str">
            <v>Adjacent Street Traffic</v>
          </cell>
          <cell r="AR307" t="str">
            <v>Adjacent Street Traffic</v>
          </cell>
          <cell r="AS307">
            <v>6</v>
          </cell>
          <cell r="AT307">
            <v>8</v>
          </cell>
          <cell r="AU307">
            <v>8</v>
          </cell>
          <cell r="AV307" t="str">
            <v>*</v>
          </cell>
          <cell r="AW307">
            <v>0.74</v>
          </cell>
          <cell r="AX307">
            <v>0.82</v>
          </cell>
          <cell r="AY307"/>
          <cell r="AZ307" t="str">
            <v>T = 4.07(X) - 2.48</v>
          </cell>
          <cell r="BA307" t="str">
            <v>T = 4.75(X) - 6.96</v>
          </cell>
          <cell r="BB307"/>
          <cell r="BC307">
            <v>0</v>
          </cell>
          <cell r="BD307">
            <v>0</v>
          </cell>
        </row>
        <row r="308">
          <cell r="A308"/>
          <cell r="B308"/>
          <cell r="C308"/>
          <cell r="D308"/>
          <cell r="E308"/>
          <cell r="F308"/>
          <cell r="G308"/>
          <cell r="H308"/>
          <cell r="I308"/>
          <cell r="J308" t="str">
            <v>Avg</v>
          </cell>
          <cell r="K308" t="str">
            <v>Avg</v>
          </cell>
          <cell r="L308" t="str">
            <v>Avg</v>
          </cell>
          <cell r="M308"/>
          <cell r="N308">
            <v>12.69</v>
          </cell>
          <cell r="O308">
            <v>1.83</v>
          </cell>
          <cell r="P308">
            <v>1.23</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640</v>
          </cell>
          <cell r="AF308" t="str">
            <v>Employee(s)</v>
          </cell>
          <cell r="AG308">
            <v>12.69</v>
          </cell>
          <cell r="AH308">
            <v>1.83</v>
          </cell>
          <cell r="AI308">
            <v>1.23</v>
          </cell>
          <cell r="AJ308">
            <v>0.57999999999999996</v>
          </cell>
          <cell r="AK308">
            <v>0.42</v>
          </cell>
          <cell r="AL308">
            <v>0.44</v>
          </cell>
          <cell r="AM308">
            <v>0.56000000000000005</v>
          </cell>
          <cell r="AN308">
            <v>1</v>
          </cell>
          <cell r="AO308">
            <v>1</v>
          </cell>
          <cell r="AP308">
            <v>1</v>
          </cell>
          <cell r="AQ308" t="str">
            <v>Adjacent Street Traffic</v>
          </cell>
          <cell r="AR308" t="str">
            <v>Adjacent Street Traffic</v>
          </cell>
          <cell r="AS308">
            <v>6</v>
          </cell>
          <cell r="AT308">
            <v>6</v>
          </cell>
          <cell r="AU308">
            <v>6</v>
          </cell>
          <cell r="AV308" t="str">
            <v>*</v>
          </cell>
          <cell r="AW308" t="str">
            <v>*</v>
          </cell>
          <cell r="AX308" t="str">
            <v>*</v>
          </cell>
          <cell r="AY308"/>
          <cell r="AZ308"/>
          <cell r="BA308"/>
          <cell r="BB308"/>
          <cell r="BC308"/>
          <cell r="BD308"/>
        </row>
        <row r="309">
          <cell r="A309">
            <v>650</v>
          </cell>
          <cell r="B309" t="str">
            <v>Free-Standing Emergency Room</v>
          </cell>
          <cell r="C309" t="str">
            <v>1,000 Sq Ft</v>
          </cell>
          <cell r="D309" t="str">
            <v>General Urban/Suburban</v>
          </cell>
          <cell r="E309"/>
          <cell r="F309"/>
          <cell r="G309"/>
          <cell r="H309"/>
          <cell r="I309"/>
          <cell r="J309" t="str">
            <v>Avg</v>
          </cell>
          <cell r="K309" t="str">
            <v>Avg</v>
          </cell>
          <cell r="L309" t="str">
            <v>Avg</v>
          </cell>
          <cell r="M309" t="str">
            <v>Yes</v>
          </cell>
          <cell r="N309">
            <v>24.94</v>
          </cell>
          <cell r="O309">
            <v>1.1200000000000001</v>
          </cell>
          <cell r="P309">
            <v>1.52</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650</v>
          </cell>
          <cell r="AF309" t="str">
            <v>1,000 Sq Ft</v>
          </cell>
          <cell r="AG309">
            <v>24.94</v>
          </cell>
          <cell r="AH309">
            <v>1.1200000000000001</v>
          </cell>
          <cell r="AI309">
            <v>1.52</v>
          </cell>
          <cell r="AJ309">
            <v>0.5</v>
          </cell>
          <cell r="AK309">
            <v>0.5</v>
          </cell>
          <cell r="AL309">
            <v>0.46</v>
          </cell>
          <cell r="AM309">
            <v>0.54</v>
          </cell>
          <cell r="AN309">
            <v>1</v>
          </cell>
          <cell r="AO309">
            <v>1</v>
          </cell>
          <cell r="AP309">
            <v>1</v>
          </cell>
          <cell r="AQ309" t="str">
            <v>Adjacent Street Traffic</v>
          </cell>
          <cell r="AR309" t="str">
            <v>Adjacent Street Traffic</v>
          </cell>
          <cell r="AS309">
            <v>4</v>
          </cell>
          <cell r="AT309">
            <v>4</v>
          </cell>
          <cell r="AU309">
            <v>4</v>
          </cell>
          <cell r="AV309" t="str">
            <v>*</v>
          </cell>
          <cell r="AW309" t="str">
            <v>*</v>
          </cell>
          <cell r="AX309" t="str">
            <v>*</v>
          </cell>
          <cell r="AY309"/>
          <cell r="AZ309"/>
          <cell r="BA309"/>
          <cell r="BB309"/>
          <cell r="BC309"/>
          <cell r="BD309"/>
        </row>
        <row r="310">
          <cell r="A310">
            <v>710</v>
          </cell>
          <cell r="B310" t="str">
            <v>General Office Building</v>
          </cell>
          <cell r="C310" t="str">
            <v>1,000 Sq Ft</v>
          </cell>
          <cell r="D310" t="str">
            <v>General Urban/Suburban</v>
          </cell>
          <cell r="E310">
            <v>150</v>
          </cell>
          <cell r="F310">
            <v>1</v>
          </cell>
          <cell r="G310">
            <v>1</v>
          </cell>
          <cell r="H310"/>
          <cell r="I310"/>
          <cell r="J310" t="str">
            <v>Eq</v>
          </cell>
          <cell r="K310" t="str">
            <v>Eq</v>
          </cell>
          <cell r="L310" t="str">
            <v>Eq</v>
          </cell>
          <cell r="M310" t="str">
            <v/>
          </cell>
          <cell r="N310" t="str">
            <v>N/A</v>
          </cell>
          <cell r="O310" t="str">
            <v>N/A</v>
          </cell>
          <cell r="P310" t="str">
            <v>N/A</v>
          </cell>
          <cell r="Q310">
            <v>1652</v>
          </cell>
          <cell r="R310">
            <v>238</v>
          </cell>
          <cell r="S310">
            <v>232.48536901972716</v>
          </cell>
          <cell r="T310">
            <v>209</v>
          </cell>
          <cell r="U310">
            <v>29</v>
          </cell>
          <cell r="V310">
            <v>40</v>
          </cell>
          <cell r="W310">
            <v>192.48536901972716</v>
          </cell>
          <cell r="X310">
            <v>1652</v>
          </cell>
          <cell r="Y310">
            <v>238</v>
          </cell>
          <cell r="Z310">
            <v>232.48536901972716</v>
          </cell>
          <cell r="AA310">
            <v>209</v>
          </cell>
          <cell r="AB310">
            <v>29</v>
          </cell>
          <cell r="AC310">
            <v>40</v>
          </cell>
          <cell r="AD310">
            <v>192.48536901972716</v>
          </cell>
          <cell r="AE310"/>
          <cell r="AF310" t="str">
            <v>1,000 Sq Ft</v>
          </cell>
          <cell r="AG310">
            <v>10.84</v>
          </cell>
          <cell r="AH310">
            <v>1.52</v>
          </cell>
          <cell r="AI310">
            <v>1.44</v>
          </cell>
          <cell r="AJ310">
            <v>0.88</v>
          </cell>
          <cell r="AK310">
            <v>0.12</v>
          </cell>
          <cell r="AL310">
            <v>0.17</v>
          </cell>
          <cell r="AM310">
            <v>0.83</v>
          </cell>
          <cell r="AN310">
            <v>1</v>
          </cell>
          <cell r="AO310">
            <v>1</v>
          </cell>
          <cell r="AP310">
            <v>1</v>
          </cell>
          <cell r="AQ310" t="str">
            <v>Adjacent Street Traffic</v>
          </cell>
          <cell r="AR310" t="str">
            <v>Adjacent Street Traffic</v>
          </cell>
          <cell r="AS310">
            <v>59</v>
          </cell>
          <cell r="AT310">
            <v>221</v>
          </cell>
          <cell r="AU310">
            <v>232</v>
          </cell>
          <cell r="AV310">
            <v>0.78</v>
          </cell>
          <cell r="AW310">
            <v>0.78</v>
          </cell>
          <cell r="AX310">
            <v>0.77</v>
          </cell>
          <cell r="AY310" t="str">
            <v>Ln(T) = 0.87Ln(X) + 3.05</v>
          </cell>
          <cell r="AZ310" t="str">
            <v>Ln(T) = 0.86Ln(X) + 1.16</v>
          </cell>
          <cell r="BA310" t="str">
            <v>Ln(T) = 0.83Ln(X) + 1.29</v>
          </cell>
          <cell r="BB310">
            <v>1652</v>
          </cell>
          <cell r="BC310">
            <v>238</v>
          </cell>
          <cell r="BD310">
            <v>232.48536901972716</v>
          </cell>
        </row>
        <row r="311">
          <cell r="A311"/>
          <cell r="B311"/>
          <cell r="C311"/>
          <cell r="D311"/>
          <cell r="E311"/>
          <cell r="F311"/>
          <cell r="G311"/>
          <cell r="H311"/>
          <cell r="I311"/>
          <cell r="J311" t="str">
            <v>Eq</v>
          </cell>
          <cell r="K311" t="str">
            <v>Eq</v>
          </cell>
          <cell r="L311" t="str">
            <v>Eq</v>
          </cell>
          <cell r="M311"/>
          <cell r="N311" t="str">
            <v>N/A</v>
          </cell>
          <cell r="O311" t="str">
            <v>N/A</v>
          </cell>
          <cell r="P311" t="str">
            <v>N/A</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710</v>
          </cell>
          <cell r="AF311" t="str">
            <v>1,000 Sq Ft</v>
          </cell>
          <cell r="AG311">
            <v>10.84</v>
          </cell>
          <cell r="AH311">
            <v>1.52</v>
          </cell>
          <cell r="AI311">
            <v>1.44</v>
          </cell>
          <cell r="AJ311">
            <v>0.88</v>
          </cell>
          <cell r="AK311">
            <v>0.12</v>
          </cell>
          <cell r="AL311">
            <v>0.17</v>
          </cell>
          <cell r="AM311">
            <v>0.83</v>
          </cell>
          <cell r="AN311">
            <v>1</v>
          </cell>
          <cell r="AO311">
            <v>1</v>
          </cell>
          <cell r="AP311">
            <v>1</v>
          </cell>
          <cell r="AQ311" t="str">
            <v>Adjacent Street Traffic</v>
          </cell>
          <cell r="AR311" t="str">
            <v>Adjacent Street Traffic</v>
          </cell>
          <cell r="AS311">
            <v>59</v>
          </cell>
          <cell r="AT311">
            <v>221</v>
          </cell>
          <cell r="AU311">
            <v>232</v>
          </cell>
          <cell r="AV311">
            <v>0.78</v>
          </cell>
          <cell r="AW311">
            <v>0.78</v>
          </cell>
          <cell r="AX311">
            <v>0.77</v>
          </cell>
          <cell r="AY311" t="str">
            <v>Ln(T) = 0.87Ln(X) + 3.05</v>
          </cell>
          <cell r="AZ311" t="str">
            <v>Ln(T) = 0.86Ln(X) + 1.16</v>
          </cell>
          <cell r="BA311" t="str">
            <v>Ln(T) = 0.83Ln(X) + 1.29</v>
          </cell>
          <cell r="BB311">
            <v>1652</v>
          </cell>
          <cell r="BC311">
            <v>238</v>
          </cell>
          <cell r="BD311">
            <v>232.48536901972716</v>
          </cell>
        </row>
        <row r="312">
          <cell r="A312"/>
          <cell r="B312"/>
          <cell r="C312"/>
          <cell r="D312"/>
          <cell r="E312"/>
          <cell r="F312"/>
          <cell r="G312"/>
          <cell r="H312"/>
          <cell r="I312"/>
          <cell r="J312" t="str">
            <v>Eq</v>
          </cell>
          <cell r="K312" t="str">
            <v>Eq</v>
          </cell>
          <cell r="L312" t="str">
            <v>Eq</v>
          </cell>
          <cell r="M312"/>
          <cell r="N312" t="str">
            <v>N/A</v>
          </cell>
          <cell r="O312" t="str">
            <v>N/A</v>
          </cell>
          <cell r="P312" t="str">
            <v>N/A</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710</v>
          </cell>
          <cell r="AF312" t="str">
            <v>Employee(s)</v>
          </cell>
          <cell r="AG312">
            <v>3.33</v>
          </cell>
          <cell r="AH312">
            <v>0.49</v>
          </cell>
          <cell r="AI312">
            <v>0.45</v>
          </cell>
          <cell r="AJ312">
            <v>0.88</v>
          </cell>
          <cell r="AK312">
            <v>0.12</v>
          </cell>
          <cell r="AL312">
            <v>0.17</v>
          </cell>
          <cell r="AM312">
            <v>0.83</v>
          </cell>
          <cell r="AN312">
            <v>1</v>
          </cell>
          <cell r="AO312">
            <v>1</v>
          </cell>
          <cell r="AP312">
            <v>1</v>
          </cell>
          <cell r="AQ312" t="str">
            <v>Adjacent Street Traffic</v>
          </cell>
          <cell r="AR312" t="str">
            <v>Adjacent Street Traffic</v>
          </cell>
          <cell r="AS312">
            <v>52</v>
          </cell>
          <cell r="AT312">
            <v>153</v>
          </cell>
          <cell r="AU312">
            <v>163</v>
          </cell>
          <cell r="AV312">
            <v>0.86</v>
          </cell>
          <cell r="AW312">
            <v>0.86</v>
          </cell>
          <cell r="AX312">
            <v>0.82</v>
          </cell>
          <cell r="AY312" t="str">
            <v>Ln(T) = 0.76Ln(X) + 2.74</v>
          </cell>
          <cell r="AZ312" t="str">
            <v>T = 0.39(X) + 64.22</v>
          </cell>
          <cell r="BA312" t="str">
            <v>Ln(T) = 0.74Ln(X) + 0.89</v>
          </cell>
          <cell r="BB312">
            <v>698</v>
          </cell>
          <cell r="BC312">
            <v>122.72</v>
          </cell>
          <cell r="BD312">
            <v>99.272651242231461</v>
          </cell>
        </row>
        <row r="313">
          <cell r="A313" t="str">
            <v>710a</v>
          </cell>
          <cell r="B313" t="str">
            <v>General Office Building</v>
          </cell>
          <cell r="C313" t="str">
            <v>1,000 Sq Ft</v>
          </cell>
          <cell r="D313" t="str">
            <v>Dense Multi-Use Urban</v>
          </cell>
          <cell r="E313"/>
          <cell r="F313"/>
          <cell r="G313"/>
          <cell r="H313"/>
          <cell r="I313"/>
          <cell r="J313" t="str">
            <v>Eq</v>
          </cell>
          <cell r="K313" t="str">
            <v>Avg</v>
          </cell>
          <cell r="L313" t="str">
            <v>Eq</v>
          </cell>
          <cell r="M313" t="str">
            <v/>
          </cell>
          <cell r="N313" t="str">
            <v>N/A</v>
          </cell>
          <cell r="O313">
            <v>0.84</v>
          </cell>
          <cell r="P313" t="str">
            <v>N/A</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cell r="AF313" t="str">
            <v>1,000 Sq Ft</v>
          </cell>
          <cell r="AG313" t="str">
            <v>*</v>
          </cell>
          <cell r="AH313">
            <v>0.84</v>
          </cell>
          <cell r="AI313">
            <v>0.87</v>
          </cell>
          <cell r="AJ313">
            <v>0.87</v>
          </cell>
          <cell r="AK313">
            <v>0.13</v>
          </cell>
          <cell r="AL313">
            <v>0.16</v>
          </cell>
          <cell r="AM313">
            <v>0.84</v>
          </cell>
          <cell r="AN313">
            <v>1</v>
          </cell>
          <cell r="AO313">
            <v>1</v>
          </cell>
          <cell r="AP313">
            <v>1</v>
          </cell>
          <cell r="AQ313" t="str">
            <v>Adjacent Street Traffic</v>
          </cell>
          <cell r="AR313" t="str">
            <v>Adjacent Street Traffic</v>
          </cell>
          <cell r="AS313" t="str">
            <v>*</v>
          </cell>
          <cell r="AT313">
            <v>19</v>
          </cell>
          <cell r="AU313">
            <v>20</v>
          </cell>
          <cell r="AV313" t="str">
            <v>*</v>
          </cell>
          <cell r="AW313">
            <v>0.89</v>
          </cell>
          <cell r="AX313">
            <v>0.86</v>
          </cell>
          <cell r="AY313">
            <v>0</v>
          </cell>
          <cell r="AZ313" t="str">
            <v>T = 0.72(X) + 25.14</v>
          </cell>
          <cell r="BA313" t="str">
            <v>T = 0.83(X) + 7.46</v>
          </cell>
          <cell r="BB313">
            <v>0</v>
          </cell>
          <cell r="BC313">
            <v>0</v>
          </cell>
          <cell r="BD313">
            <v>0</v>
          </cell>
        </row>
        <row r="314">
          <cell r="A314"/>
          <cell r="B314"/>
          <cell r="C314"/>
          <cell r="D314"/>
          <cell r="E314"/>
          <cell r="F314"/>
          <cell r="G314"/>
          <cell r="H314"/>
          <cell r="I314"/>
          <cell r="J314" t="str">
            <v>Eq</v>
          </cell>
          <cell r="K314" t="str">
            <v>Avg</v>
          </cell>
          <cell r="L314" t="str">
            <v>Eq</v>
          </cell>
          <cell r="M314"/>
          <cell r="N314" t="str">
            <v>N/A</v>
          </cell>
          <cell r="O314">
            <v>0.84</v>
          </cell>
          <cell r="P314" t="str">
            <v>N/A</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t="str">
            <v>710a</v>
          </cell>
          <cell r="AF314" t="str">
            <v>1,000 Sq Ft</v>
          </cell>
          <cell r="AG314" t="str">
            <v>*</v>
          </cell>
          <cell r="AH314">
            <v>0.84</v>
          </cell>
          <cell r="AI314">
            <v>0.87</v>
          </cell>
          <cell r="AJ314">
            <v>0.87</v>
          </cell>
          <cell r="AK314">
            <v>0.13</v>
          </cell>
          <cell r="AL314">
            <v>0.16</v>
          </cell>
          <cell r="AM314">
            <v>0.84</v>
          </cell>
          <cell r="AN314">
            <v>1</v>
          </cell>
          <cell r="AO314">
            <v>1</v>
          </cell>
          <cell r="AP314">
            <v>1</v>
          </cell>
          <cell r="AQ314" t="str">
            <v>Adjacent Street Traffic</v>
          </cell>
          <cell r="AR314" t="str">
            <v>Adjacent Street Traffic</v>
          </cell>
          <cell r="AS314" t="str">
            <v>*</v>
          </cell>
          <cell r="AT314">
            <v>19</v>
          </cell>
          <cell r="AU314">
            <v>20</v>
          </cell>
          <cell r="AV314" t="str">
            <v>*</v>
          </cell>
          <cell r="AW314">
            <v>0.89</v>
          </cell>
          <cell r="AX314">
            <v>0.86</v>
          </cell>
          <cell r="AY314"/>
          <cell r="AZ314" t="str">
            <v>T = 0.72(X) + 25.14</v>
          </cell>
          <cell r="BA314" t="str">
            <v>T = 0.83(X) + 7.46</v>
          </cell>
          <cell r="BB314"/>
          <cell r="BC314">
            <v>0</v>
          </cell>
          <cell r="BD314">
            <v>0</v>
          </cell>
        </row>
        <row r="315">
          <cell r="A315"/>
          <cell r="B315"/>
          <cell r="C315"/>
          <cell r="D315"/>
          <cell r="E315"/>
          <cell r="F315"/>
          <cell r="G315"/>
          <cell r="H315"/>
          <cell r="I315"/>
          <cell r="J315" t="str">
            <v>Eq</v>
          </cell>
          <cell r="K315" t="str">
            <v>Eq</v>
          </cell>
          <cell r="L315" t="str">
            <v>Avg</v>
          </cell>
          <cell r="M315"/>
          <cell r="N315" t="str">
            <v>N/A</v>
          </cell>
          <cell r="O315" t="str">
            <v>N/A</v>
          </cell>
          <cell r="P315">
            <v>0.38</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t="str">
            <v>710a</v>
          </cell>
          <cell r="AF315" t="str">
            <v>Employee(s)</v>
          </cell>
          <cell r="AG315" t="str">
            <v>*</v>
          </cell>
          <cell r="AH315" t="str">
            <v>*</v>
          </cell>
          <cell r="AI315">
            <v>0.38</v>
          </cell>
          <cell r="AJ315" t="str">
            <v>*</v>
          </cell>
          <cell r="AK315" t="str">
            <v>*</v>
          </cell>
          <cell r="AL315">
            <v>0.25</v>
          </cell>
          <cell r="AM315">
            <v>0.75</v>
          </cell>
          <cell r="AN315">
            <v>1</v>
          </cell>
          <cell r="AO315">
            <v>1</v>
          </cell>
          <cell r="AP315">
            <v>1</v>
          </cell>
          <cell r="AQ315"/>
          <cell r="AR315" t="str">
            <v>Adjacent Street Traffic</v>
          </cell>
          <cell r="AS315" t="str">
            <v>*</v>
          </cell>
          <cell r="AT315" t="str">
            <v>*</v>
          </cell>
          <cell r="AU315">
            <v>1</v>
          </cell>
          <cell r="AV315" t="str">
            <v>*</v>
          </cell>
          <cell r="AW315" t="str">
            <v>*</v>
          </cell>
          <cell r="AX315" t="str">
            <v>*</v>
          </cell>
          <cell r="AY315"/>
          <cell r="AZ315"/>
          <cell r="BA315"/>
          <cell r="BB315"/>
          <cell r="BC315"/>
          <cell r="BD315"/>
        </row>
        <row r="316">
          <cell r="A316" t="str">
            <v>710b</v>
          </cell>
          <cell r="B316" t="str">
            <v>General Office Building</v>
          </cell>
          <cell r="C316" t="str">
            <v>1,000 Sq Ft</v>
          </cell>
          <cell r="D316" t="str">
            <v>Center City Core</v>
          </cell>
          <cell r="E316"/>
          <cell r="F316"/>
          <cell r="G316"/>
          <cell r="H316"/>
          <cell r="I316"/>
          <cell r="J316" t="str">
            <v>Eq</v>
          </cell>
          <cell r="K316" t="str">
            <v>Avg</v>
          </cell>
          <cell r="L316" t="str">
            <v>Eq</v>
          </cell>
          <cell r="M316" t="str">
            <v/>
          </cell>
          <cell r="N316" t="str">
            <v>N/A</v>
          </cell>
          <cell r="O316">
            <v>0.84</v>
          </cell>
          <cell r="P316" t="str">
            <v>N/A</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t="str">
            <v>710b</v>
          </cell>
          <cell r="AF316" t="str">
            <v>1,000 Sq Ft</v>
          </cell>
          <cell r="AG316" t="str">
            <v>*</v>
          </cell>
          <cell r="AH316">
            <v>0.84</v>
          </cell>
          <cell r="AI316">
            <v>0.87</v>
          </cell>
          <cell r="AJ316">
            <v>0.87</v>
          </cell>
          <cell r="AK316">
            <v>0.13</v>
          </cell>
          <cell r="AL316">
            <v>0.16</v>
          </cell>
          <cell r="AM316">
            <v>0.84</v>
          </cell>
          <cell r="AN316">
            <v>1</v>
          </cell>
          <cell r="AO316">
            <v>1</v>
          </cell>
          <cell r="AP316">
            <v>1</v>
          </cell>
          <cell r="AQ316" t="str">
            <v>Adjacent Street Traffic</v>
          </cell>
          <cell r="AR316" t="str">
            <v>Adjacent Street Traffic</v>
          </cell>
          <cell r="AS316" t="str">
            <v>*</v>
          </cell>
          <cell r="AT316">
            <v>19</v>
          </cell>
          <cell r="AU316">
            <v>20</v>
          </cell>
          <cell r="AV316" t="str">
            <v>*</v>
          </cell>
          <cell r="AW316">
            <v>0.89</v>
          </cell>
          <cell r="AX316">
            <v>0.86</v>
          </cell>
          <cell r="AY316"/>
          <cell r="AZ316" t="str">
            <v>T = 0.72(X) + 25.14</v>
          </cell>
          <cell r="BA316" t="str">
            <v>T = 0.83(X) + 7.46</v>
          </cell>
          <cell r="BB316"/>
          <cell r="BC316">
            <v>0</v>
          </cell>
          <cell r="BD316">
            <v>0</v>
          </cell>
        </row>
        <row r="317">
          <cell r="A317">
            <v>712</v>
          </cell>
          <cell r="B317" t="str">
            <v>Small Office Building</v>
          </cell>
          <cell r="C317" t="str">
            <v>1,000 Sq Ft</v>
          </cell>
          <cell r="D317" t="str">
            <v>General Urban/Suburban</v>
          </cell>
          <cell r="E317"/>
          <cell r="F317"/>
          <cell r="G317"/>
          <cell r="H317"/>
          <cell r="I317"/>
          <cell r="J317" t="str">
            <v>Avg</v>
          </cell>
          <cell r="K317" t="str">
            <v>Avg</v>
          </cell>
          <cell r="L317" t="str">
            <v>Avg</v>
          </cell>
          <cell r="M317" t="str">
            <v/>
          </cell>
          <cell r="N317">
            <v>14.39</v>
          </cell>
          <cell r="O317">
            <v>1.67</v>
          </cell>
          <cell r="P317">
            <v>2.16</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cell r="AF317" t="str">
            <v>1,000 Sq Ft</v>
          </cell>
          <cell r="AG317">
            <v>14.39</v>
          </cell>
          <cell r="AH317">
            <v>1.67</v>
          </cell>
          <cell r="AI317">
            <v>2.16</v>
          </cell>
          <cell r="AJ317">
            <v>0.82</v>
          </cell>
          <cell r="AK317">
            <v>0.18</v>
          </cell>
          <cell r="AL317">
            <v>0.34</v>
          </cell>
          <cell r="AM317">
            <v>0.66</v>
          </cell>
          <cell r="AN317">
            <v>1</v>
          </cell>
          <cell r="AO317">
            <v>1</v>
          </cell>
          <cell r="AP317">
            <v>1</v>
          </cell>
          <cell r="AQ317" t="str">
            <v>Adjacent Street Traffic</v>
          </cell>
          <cell r="AR317" t="str">
            <v>Adjacent Street Traffic</v>
          </cell>
          <cell r="AS317">
            <v>21</v>
          </cell>
          <cell r="AT317">
            <v>21</v>
          </cell>
          <cell r="AU317">
            <v>21</v>
          </cell>
          <cell r="AV317">
            <v>0</v>
          </cell>
          <cell r="AW317">
            <v>0</v>
          </cell>
          <cell r="AX317">
            <v>0</v>
          </cell>
          <cell r="AY317">
            <v>0</v>
          </cell>
          <cell r="AZ317">
            <v>0</v>
          </cell>
          <cell r="BA317">
            <v>0</v>
          </cell>
          <cell r="BB317">
            <v>0</v>
          </cell>
          <cell r="BC317">
            <v>0</v>
          </cell>
          <cell r="BD317">
            <v>0</v>
          </cell>
        </row>
        <row r="318">
          <cell r="A318"/>
          <cell r="B318"/>
          <cell r="C318"/>
          <cell r="D318"/>
          <cell r="E318"/>
          <cell r="F318"/>
          <cell r="G318"/>
          <cell r="H318"/>
          <cell r="I318"/>
          <cell r="J318" t="str">
            <v>Avg</v>
          </cell>
          <cell r="K318" t="str">
            <v>Avg</v>
          </cell>
          <cell r="L318" t="str">
            <v>Avg</v>
          </cell>
          <cell r="M318"/>
          <cell r="N318">
            <v>14.39</v>
          </cell>
          <cell r="O318">
            <v>1.67</v>
          </cell>
          <cell r="P318">
            <v>2.16</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712</v>
          </cell>
          <cell r="AF318" t="str">
            <v>1,000 Sq Ft</v>
          </cell>
          <cell r="AG318">
            <v>14.39</v>
          </cell>
          <cell r="AH318">
            <v>1.67</v>
          </cell>
          <cell r="AI318">
            <v>2.16</v>
          </cell>
          <cell r="AJ318">
            <v>0.82</v>
          </cell>
          <cell r="AK318">
            <v>0.18</v>
          </cell>
          <cell r="AL318">
            <v>0.34</v>
          </cell>
          <cell r="AM318">
            <v>0.66</v>
          </cell>
          <cell r="AN318">
            <v>1</v>
          </cell>
          <cell r="AO318">
            <v>1</v>
          </cell>
          <cell r="AP318">
            <v>1</v>
          </cell>
          <cell r="AQ318" t="str">
            <v>Adjacent Street Traffic</v>
          </cell>
          <cell r="AR318" t="str">
            <v>Adjacent Street Traffic</v>
          </cell>
          <cell r="AS318">
            <v>21</v>
          </cell>
          <cell r="AT318">
            <v>21</v>
          </cell>
          <cell r="AU318">
            <v>21</v>
          </cell>
          <cell r="AV318">
            <v>0</v>
          </cell>
          <cell r="AW318">
            <v>0</v>
          </cell>
          <cell r="AX318">
            <v>0</v>
          </cell>
          <cell r="AY318"/>
          <cell r="AZ318"/>
          <cell r="BA318"/>
          <cell r="BB318"/>
          <cell r="BC318"/>
          <cell r="BD318"/>
        </row>
        <row r="319">
          <cell r="A319"/>
          <cell r="B319"/>
          <cell r="C319"/>
          <cell r="D319"/>
          <cell r="E319"/>
          <cell r="F319"/>
          <cell r="G319"/>
          <cell r="H319"/>
          <cell r="I319"/>
          <cell r="J319" t="str">
            <v>Avg</v>
          </cell>
          <cell r="K319" t="str">
            <v>Avg</v>
          </cell>
          <cell r="L319" t="str">
            <v>Avg</v>
          </cell>
          <cell r="M319"/>
          <cell r="N319">
            <v>7.86</v>
          </cell>
          <cell r="O319">
            <v>1.05</v>
          </cell>
          <cell r="P319">
            <v>1.08</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712</v>
          </cell>
          <cell r="AF319" t="str">
            <v>Employee(s)</v>
          </cell>
          <cell r="AG319">
            <v>7.86</v>
          </cell>
          <cell r="AH319">
            <v>1.05</v>
          </cell>
          <cell r="AI319">
            <v>1.08</v>
          </cell>
          <cell r="AJ319">
            <v>0.85</v>
          </cell>
          <cell r="AK319">
            <v>0.15</v>
          </cell>
          <cell r="AL319">
            <v>0.33</v>
          </cell>
          <cell r="AM319">
            <v>0.67</v>
          </cell>
          <cell r="AN319">
            <v>1</v>
          </cell>
          <cell r="AO319">
            <v>1</v>
          </cell>
          <cell r="AP319">
            <v>1</v>
          </cell>
          <cell r="AQ319" t="str">
            <v>Adjacent Street Traffic</v>
          </cell>
          <cell r="AR319" t="str">
            <v>Adjacent Street Traffic</v>
          </cell>
          <cell r="AS319">
            <v>17</v>
          </cell>
          <cell r="AT319">
            <v>17</v>
          </cell>
          <cell r="AU319">
            <v>16</v>
          </cell>
          <cell r="AV319">
            <v>0.52</v>
          </cell>
          <cell r="AW319">
            <v>0.94</v>
          </cell>
          <cell r="AX319">
            <v>0</v>
          </cell>
          <cell r="AY319" t="str">
            <v>Ln(T) = 0.83 Ln(X) + 2.25</v>
          </cell>
          <cell r="AZ319" t="str">
            <v>T = 0.96(X) + 0.44</v>
          </cell>
          <cell r="BA319"/>
          <cell r="BB319">
            <v>0</v>
          </cell>
          <cell r="BC319">
            <v>0</v>
          </cell>
          <cell r="BD319"/>
        </row>
        <row r="320">
          <cell r="A320">
            <v>714</v>
          </cell>
          <cell r="B320" t="str">
            <v>Corporate Headquarters Building</v>
          </cell>
          <cell r="C320" t="str">
            <v>1,000 Sq Ft</v>
          </cell>
          <cell r="D320" t="str">
            <v>General Urban/Suburban</v>
          </cell>
          <cell r="E320"/>
          <cell r="F320"/>
          <cell r="G320"/>
          <cell r="H320"/>
          <cell r="I320"/>
          <cell r="J320" t="str">
            <v>Avg</v>
          </cell>
          <cell r="K320" t="str">
            <v>Avg</v>
          </cell>
          <cell r="L320" t="str">
            <v>Avg</v>
          </cell>
          <cell r="M320" t="str">
            <v/>
          </cell>
          <cell r="N320">
            <v>7.95</v>
          </cell>
          <cell r="O320">
            <v>1.45</v>
          </cell>
          <cell r="P320">
            <v>1.3</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cell r="AF320" t="str">
            <v>1,000 Sq Ft</v>
          </cell>
          <cell r="AG320">
            <v>7.95</v>
          </cell>
          <cell r="AH320">
            <v>1.45</v>
          </cell>
          <cell r="AI320">
            <v>1.3</v>
          </cell>
          <cell r="AJ320">
            <v>0.93</v>
          </cell>
          <cell r="AK320">
            <v>7.0000000000000007E-2</v>
          </cell>
          <cell r="AL320">
            <v>0.09</v>
          </cell>
          <cell r="AM320">
            <v>0.91</v>
          </cell>
          <cell r="AN320">
            <v>1</v>
          </cell>
          <cell r="AO320">
            <v>1</v>
          </cell>
          <cell r="AP320">
            <v>1</v>
          </cell>
          <cell r="AQ320" t="str">
            <v>Adjacent Street Traffic</v>
          </cell>
          <cell r="AR320" t="str">
            <v>Adjacent Street Traffic</v>
          </cell>
          <cell r="AS320">
            <v>7</v>
          </cell>
          <cell r="AT320">
            <v>21</v>
          </cell>
          <cell r="AU320">
            <v>21</v>
          </cell>
          <cell r="AV320">
            <v>0.81</v>
          </cell>
          <cell r="AW320">
            <v>0.68</v>
          </cell>
          <cell r="AX320">
            <v>0.7</v>
          </cell>
          <cell r="AY320" t="str">
            <v>T = 6.16(X) + 462.50</v>
          </cell>
          <cell r="AZ320" t="str">
            <v>Ln(T) = 0.89Ln(X) +0.91</v>
          </cell>
          <cell r="BA320" t="str">
            <v>Ln(T) = 0.94Ln(X) + 0.58</v>
          </cell>
          <cell r="BB320">
            <v>0</v>
          </cell>
          <cell r="BC320">
            <v>0</v>
          </cell>
          <cell r="BD320">
            <v>0</v>
          </cell>
        </row>
        <row r="321">
          <cell r="A321"/>
          <cell r="B321"/>
          <cell r="C321"/>
          <cell r="D321"/>
          <cell r="E321"/>
          <cell r="F321"/>
          <cell r="G321"/>
          <cell r="H321"/>
          <cell r="I321"/>
          <cell r="J321" t="str">
            <v>Avg</v>
          </cell>
          <cell r="K321" t="str">
            <v>Avg</v>
          </cell>
          <cell r="L321" t="str">
            <v>Avg</v>
          </cell>
          <cell r="M321"/>
          <cell r="N321">
            <v>7.95</v>
          </cell>
          <cell r="O321">
            <v>1.45</v>
          </cell>
          <cell r="P321">
            <v>1.3</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714</v>
          </cell>
          <cell r="AF321" t="str">
            <v>1,000 Sq Ft</v>
          </cell>
          <cell r="AG321">
            <v>7.95</v>
          </cell>
          <cell r="AH321">
            <v>1.45</v>
          </cell>
          <cell r="AI321">
            <v>1.3</v>
          </cell>
          <cell r="AJ321">
            <v>0.93</v>
          </cell>
          <cell r="AK321">
            <v>7.0000000000000007E-2</v>
          </cell>
          <cell r="AL321">
            <v>0.09</v>
          </cell>
          <cell r="AM321">
            <v>0.91</v>
          </cell>
          <cell r="AN321">
            <v>1</v>
          </cell>
          <cell r="AO321">
            <v>1</v>
          </cell>
          <cell r="AP321">
            <v>1</v>
          </cell>
          <cell r="AQ321" t="str">
            <v>Adjacent Street Traffic</v>
          </cell>
          <cell r="AR321" t="str">
            <v>Adjacent Street Traffic</v>
          </cell>
          <cell r="AS321">
            <v>7</v>
          </cell>
          <cell r="AT321">
            <v>21</v>
          </cell>
          <cell r="AU321">
            <v>21</v>
          </cell>
          <cell r="AV321">
            <v>0.81</v>
          </cell>
          <cell r="AW321">
            <v>0.68</v>
          </cell>
          <cell r="AX321">
            <v>0.7</v>
          </cell>
          <cell r="AY321" t="str">
            <v>T = 6.16(X) + 462.50</v>
          </cell>
          <cell r="AZ321" t="str">
            <v>Ln(T) = 0.89Ln(X) +0.91</v>
          </cell>
          <cell r="BA321" t="str">
            <v>Ln(T) = 0.94Ln(X) + 0.58</v>
          </cell>
          <cell r="BB321">
            <v>0</v>
          </cell>
          <cell r="BC321">
            <v>0</v>
          </cell>
          <cell r="BD321">
            <v>0</v>
          </cell>
        </row>
        <row r="322">
          <cell r="A322"/>
          <cell r="B322"/>
          <cell r="C322"/>
          <cell r="D322"/>
          <cell r="E322"/>
          <cell r="F322"/>
          <cell r="G322"/>
          <cell r="H322"/>
          <cell r="I322"/>
          <cell r="J322" t="str">
            <v>Avg</v>
          </cell>
          <cell r="K322" t="str">
            <v>Avg</v>
          </cell>
          <cell r="L322" t="str">
            <v>Eq</v>
          </cell>
          <cell r="M322"/>
          <cell r="N322">
            <v>2.31</v>
          </cell>
          <cell r="O322">
            <v>0.44</v>
          </cell>
          <cell r="P322" t="str">
            <v>N/A</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714</v>
          </cell>
          <cell r="AF322" t="str">
            <v>Employee(s)</v>
          </cell>
          <cell r="AG322">
            <v>2.31</v>
          </cell>
          <cell r="AH322">
            <v>0.44</v>
          </cell>
          <cell r="AI322">
            <v>0.36</v>
          </cell>
          <cell r="AJ322">
            <v>0.93</v>
          </cell>
          <cell r="AK322">
            <v>7.0000000000000007E-2</v>
          </cell>
          <cell r="AL322">
            <v>0.1</v>
          </cell>
          <cell r="AM322">
            <v>0.9</v>
          </cell>
          <cell r="AN322">
            <v>1</v>
          </cell>
          <cell r="AO322">
            <v>1</v>
          </cell>
          <cell r="AP322">
            <v>1</v>
          </cell>
          <cell r="AQ322" t="str">
            <v>Adjacent Street Traffic</v>
          </cell>
          <cell r="AR322" t="str">
            <v>Adjacent Street Traffic</v>
          </cell>
          <cell r="AS322">
            <v>6</v>
          </cell>
          <cell r="AT322">
            <v>18</v>
          </cell>
          <cell r="AU322">
            <v>20</v>
          </cell>
          <cell r="AV322">
            <v>0.99</v>
          </cell>
          <cell r="AW322">
            <v>0.86</v>
          </cell>
          <cell r="AX322">
            <v>0.88</v>
          </cell>
          <cell r="AY322" t="str">
            <v>T = 1.91(X) + 274.36</v>
          </cell>
          <cell r="AZ322" t="str">
            <v>Ln(T) = 0.90 Ln(X) - 0.16</v>
          </cell>
          <cell r="BA322" t="str">
            <v>Ln(T) = 0.86 Ln(X) - 0.02</v>
          </cell>
          <cell r="BB322">
            <v>0</v>
          </cell>
          <cell r="BC322">
            <v>0</v>
          </cell>
          <cell r="BD322">
            <v>0</v>
          </cell>
        </row>
        <row r="323">
          <cell r="A323">
            <v>715</v>
          </cell>
          <cell r="B323" t="str">
            <v xml:space="preserve">Single Tenant Office Building (1) </v>
          </cell>
          <cell r="C323" t="str">
            <v>1,000 Sq Ft</v>
          </cell>
          <cell r="D323" t="str">
            <v>General Urban/Suburban</v>
          </cell>
          <cell r="E323"/>
          <cell r="F323"/>
          <cell r="G323"/>
          <cell r="H323"/>
          <cell r="I323"/>
          <cell r="J323" t="str">
            <v>Avg</v>
          </cell>
          <cell r="K323" t="str">
            <v>Eq</v>
          </cell>
          <cell r="L323" t="str">
            <v>Eq</v>
          </cell>
          <cell r="M323" t="str">
            <v/>
          </cell>
          <cell r="N323">
            <v>13.07</v>
          </cell>
          <cell r="O323" t="str">
            <v>N/A</v>
          </cell>
          <cell r="P323" t="str">
            <v>N/A</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cell r="AF323" t="str">
            <v>1,000 Sq Ft</v>
          </cell>
          <cell r="AG323">
            <v>13.07</v>
          </cell>
          <cell r="AH323">
            <v>1.85</v>
          </cell>
          <cell r="AI323">
            <v>1.76</v>
          </cell>
          <cell r="AJ323">
            <v>0.89</v>
          </cell>
          <cell r="AK323">
            <v>0.11</v>
          </cell>
          <cell r="AL323">
            <v>0.15</v>
          </cell>
          <cell r="AM323">
            <v>0.85</v>
          </cell>
          <cell r="AN323">
            <v>1</v>
          </cell>
          <cell r="AO323">
            <v>1</v>
          </cell>
          <cell r="AP323">
            <v>1</v>
          </cell>
          <cell r="AQ323" t="str">
            <v>Adjacent Street Traffic</v>
          </cell>
          <cell r="AR323" t="str">
            <v>Adjacent Street Traffic</v>
          </cell>
          <cell r="AS323">
            <v>12</v>
          </cell>
          <cell r="AT323">
            <v>41</v>
          </cell>
          <cell r="AU323">
            <v>41</v>
          </cell>
          <cell r="AV323">
            <v>0.53</v>
          </cell>
          <cell r="AW323">
            <v>0.84</v>
          </cell>
          <cell r="AX323">
            <v>0.85</v>
          </cell>
          <cell r="AY323" t="str">
            <v>T = 8.04(X) + 550.49</v>
          </cell>
          <cell r="AZ323" t="str">
            <v>T = 1.89(X) - 7.67</v>
          </cell>
          <cell r="BA323" t="str">
            <v>T = 1.72(X) + 7.89</v>
          </cell>
          <cell r="BB323">
            <v>0</v>
          </cell>
          <cell r="BC323">
            <v>0</v>
          </cell>
          <cell r="BD323">
            <v>0</v>
          </cell>
        </row>
        <row r="324">
          <cell r="A324"/>
          <cell r="B324"/>
          <cell r="C324"/>
          <cell r="D324"/>
          <cell r="E324"/>
          <cell r="F324"/>
          <cell r="G324"/>
          <cell r="H324"/>
          <cell r="I324"/>
          <cell r="J324" t="str">
            <v>Avg</v>
          </cell>
          <cell r="K324" t="str">
            <v>Eq</v>
          </cell>
          <cell r="L324" t="str">
            <v>Eq</v>
          </cell>
          <cell r="M324"/>
          <cell r="N324">
            <v>13.07</v>
          </cell>
          <cell r="O324" t="str">
            <v>N/A</v>
          </cell>
          <cell r="P324" t="str">
            <v>N/A</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715</v>
          </cell>
          <cell r="AF324" t="str">
            <v>1,000 Sq Ft</v>
          </cell>
          <cell r="AG324">
            <v>13.07</v>
          </cell>
          <cell r="AH324">
            <v>1.85</v>
          </cell>
          <cell r="AI324">
            <v>1.76</v>
          </cell>
          <cell r="AJ324">
            <v>0.89</v>
          </cell>
          <cell r="AK324">
            <v>0.11</v>
          </cell>
          <cell r="AL324">
            <v>0.15</v>
          </cell>
          <cell r="AM324">
            <v>0.85</v>
          </cell>
          <cell r="AN324">
            <v>1</v>
          </cell>
          <cell r="AO324">
            <v>1</v>
          </cell>
          <cell r="AP324">
            <v>1</v>
          </cell>
          <cell r="AQ324" t="str">
            <v>Adjacent Street Traffic</v>
          </cell>
          <cell r="AR324" t="str">
            <v>Adjacent Street Traffic</v>
          </cell>
          <cell r="AS324">
            <v>12</v>
          </cell>
          <cell r="AT324">
            <v>41</v>
          </cell>
          <cell r="AU324">
            <v>41</v>
          </cell>
          <cell r="AV324">
            <v>0.53</v>
          </cell>
          <cell r="AW324">
            <v>0.84</v>
          </cell>
          <cell r="AX324">
            <v>0.85</v>
          </cell>
          <cell r="AY324" t="str">
            <v>T = 8.04(X) + 550.49</v>
          </cell>
          <cell r="AZ324" t="str">
            <v>T = 1.89(X) - 7.67</v>
          </cell>
          <cell r="BA324" t="str">
            <v>T = 1.72(X) + 7.89</v>
          </cell>
          <cell r="BB324">
            <v>0</v>
          </cell>
          <cell r="BC324">
            <v>0</v>
          </cell>
          <cell r="BD324">
            <v>0</v>
          </cell>
        </row>
        <row r="325">
          <cell r="A325"/>
          <cell r="B325"/>
          <cell r="C325"/>
          <cell r="D325"/>
          <cell r="E325"/>
          <cell r="F325"/>
          <cell r="G325"/>
          <cell r="H325"/>
          <cell r="I325"/>
          <cell r="J325" t="str">
            <v>Avg</v>
          </cell>
          <cell r="K325" t="str">
            <v>Eq</v>
          </cell>
          <cell r="L325" t="str">
            <v>Eq</v>
          </cell>
          <cell r="M325"/>
          <cell r="N325">
            <v>3.85</v>
          </cell>
          <cell r="O325" t="str">
            <v>N/A</v>
          </cell>
          <cell r="P325" t="str">
            <v>N/A</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715</v>
          </cell>
          <cell r="AF325" t="str">
            <v>Employee(s)</v>
          </cell>
          <cell r="AG325">
            <v>3.85</v>
          </cell>
          <cell r="AH325">
            <v>0.54</v>
          </cell>
          <cell r="AI325">
            <v>0.51</v>
          </cell>
          <cell r="AJ325">
            <v>0.89</v>
          </cell>
          <cell r="AK325">
            <v>0.11</v>
          </cell>
          <cell r="AL325">
            <v>0.15</v>
          </cell>
          <cell r="AM325">
            <v>0.85</v>
          </cell>
          <cell r="AN325">
            <v>1</v>
          </cell>
          <cell r="AO325">
            <v>1</v>
          </cell>
          <cell r="AP325">
            <v>1</v>
          </cell>
          <cell r="AQ325" t="str">
            <v>Adjacent Street Traffic</v>
          </cell>
          <cell r="AR325" t="str">
            <v>Adjacent Street Traffic</v>
          </cell>
          <cell r="AS325">
            <v>12</v>
          </cell>
          <cell r="AT325">
            <v>37</v>
          </cell>
          <cell r="AU325">
            <v>37</v>
          </cell>
          <cell r="AV325">
            <v>0.72</v>
          </cell>
          <cell r="AW325">
            <v>0.89</v>
          </cell>
          <cell r="AX325">
            <v>0.92</v>
          </cell>
          <cell r="AY325" t="str">
            <v>T = 2.21(X) + 608.91</v>
          </cell>
          <cell r="AZ325" t="str">
            <v>T = 0.52(X) + 13.46</v>
          </cell>
          <cell r="BA325" t="str">
            <v>T = 0.46(X) + 29.63</v>
          </cell>
          <cell r="BB325">
            <v>0</v>
          </cell>
          <cell r="BC325">
            <v>0</v>
          </cell>
          <cell r="BD325">
            <v>0</v>
          </cell>
        </row>
        <row r="326">
          <cell r="A326">
            <v>720</v>
          </cell>
          <cell r="B326" t="str">
            <v>Medical-Dental Office Building</v>
          </cell>
          <cell r="C326" t="str">
            <v>1,000 Sq Ft</v>
          </cell>
          <cell r="D326" t="str">
            <v>General Urban/Suburban</v>
          </cell>
          <cell r="E326"/>
          <cell r="F326"/>
          <cell r="G326"/>
          <cell r="H326"/>
          <cell r="I326"/>
          <cell r="J326" t="str">
            <v>Avg</v>
          </cell>
          <cell r="K326" t="str">
            <v>Eq</v>
          </cell>
          <cell r="L326" t="str">
            <v>Eq</v>
          </cell>
          <cell r="M326" t="str">
            <v/>
          </cell>
          <cell r="N326">
            <v>36</v>
          </cell>
          <cell r="O326" t="str">
            <v>N/A</v>
          </cell>
          <cell r="P326" t="str">
            <v>N/A</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cell r="AF326" t="str">
            <v>1,000 Sq Ft</v>
          </cell>
          <cell r="AG326">
            <v>36</v>
          </cell>
          <cell r="AH326">
            <v>3.1</v>
          </cell>
          <cell r="AI326">
            <v>3.93</v>
          </cell>
          <cell r="AJ326">
            <v>0.79</v>
          </cell>
          <cell r="AK326">
            <v>0.21</v>
          </cell>
          <cell r="AL326">
            <v>0.3</v>
          </cell>
          <cell r="AM326">
            <v>0.7</v>
          </cell>
          <cell r="AN326">
            <v>1</v>
          </cell>
          <cell r="AO326">
            <v>1</v>
          </cell>
          <cell r="AP326">
            <v>1</v>
          </cell>
          <cell r="AQ326" t="str">
            <v>Adjacent Street Traffic</v>
          </cell>
          <cell r="AR326" t="str">
            <v>Adjacent Street Traffic</v>
          </cell>
          <cell r="AS326">
            <v>18</v>
          </cell>
          <cell r="AT326">
            <v>24</v>
          </cell>
          <cell r="AU326">
            <v>30</v>
          </cell>
          <cell r="AV326">
            <v>0.92</v>
          </cell>
          <cell r="AW326">
            <v>0.8</v>
          </cell>
          <cell r="AX326">
            <v>0.77</v>
          </cell>
          <cell r="AY326" t="str">
            <v>T = 42.97(X) - 108.01</v>
          </cell>
          <cell r="AZ326" t="str">
            <v>Ln(T) = 0.9Ln(X) + 1.34</v>
          </cell>
          <cell r="BA326" t="str">
            <v>T = 4.07(X) - 3.17</v>
          </cell>
          <cell r="BB326">
            <v>0</v>
          </cell>
          <cell r="BC326">
            <v>0</v>
          </cell>
          <cell r="BD326">
            <v>0</v>
          </cell>
        </row>
        <row r="327">
          <cell r="A327"/>
          <cell r="B327"/>
          <cell r="C327"/>
          <cell r="D327"/>
          <cell r="E327"/>
          <cell r="F327"/>
          <cell r="G327"/>
          <cell r="H327"/>
          <cell r="I327"/>
          <cell r="J327" t="str">
            <v>Avg</v>
          </cell>
          <cell r="K327" t="str">
            <v>Eq</v>
          </cell>
          <cell r="L327" t="str">
            <v>Eq</v>
          </cell>
          <cell r="M327"/>
          <cell r="N327">
            <v>36</v>
          </cell>
          <cell r="O327" t="str">
            <v>N/A</v>
          </cell>
          <cell r="P327" t="str">
            <v>N/A</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720</v>
          </cell>
          <cell r="AF327" t="str">
            <v>1,000 Sq Ft</v>
          </cell>
          <cell r="AG327">
            <v>36</v>
          </cell>
          <cell r="AH327">
            <v>3.1</v>
          </cell>
          <cell r="AI327">
            <v>3.93</v>
          </cell>
          <cell r="AJ327">
            <v>0.79</v>
          </cell>
          <cell r="AK327">
            <v>0.21</v>
          </cell>
          <cell r="AL327">
            <v>0.3</v>
          </cell>
          <cell r="AM327">
            <v>0.7</v>
          </cell>
          <cell r="AN327">
            <v>1</v>
          </cell>
          <cell r="AO327">
            <v>1</v>
          </cell>
          <cell r="AP327">
            <v>1</v>
          </cell>
          <cell r="AQ327" t="str">
            <v>Adjacent Street Traffic</v>
          </cell>
          <cell r="AR327" t="str">
            <v>Adjacent Street Traffic</v>
          </cell>
          <cell r="AS327">
            <v>18</v>
          </cell>
          <cell r="AT327">
            <v>24</v>
          </cell>
          <cell r="AU327">
            <v>30</v>
          </cell>
          <cell r="AV327">
            <v>0.92</v>
          </cell>
          <cell r="AW327">
            <v>0.8</v>
          </cell>
          <cell r="AX327">
            <v>0.77</v>
          </cell>
          <cell r="AY327" t="str">
            <v>T = 42.97(X) - 108.01</v>
          </cell>
          <cell r="AZ327" t="str">
            <v>Ln(T) = 0.9Ln(X) + 1.34</v>
          </cell>
          <cell r="BA327" t="str">
            <v>T = 4.07(X) - 3.17</v>
          </cell>
          <cell r="BB327">
            <v>0</v>
          </cell>
          <cell r="BC327">
            <v>0</v>
          </cell>
          <cell r="BD327">
            <v>0</v>
          </cell>
        </row>
        <row r="328">
          <cell r="A328"/>
          <cell r="B328"/>
          <cell r="C328"/>
          <cell r="D328"/>
          <cell r="E328"/>
          <cell r="F328"/>
          <cell r="G328"/>
          <cell r="H328"/>
          <cell r="I328"/>
          <cell r="J328" t="str">
            <v>Avg</v>
          </cell>
          <cell r="K328" t="str">
            <v>Avg</v>
          </cell>
          <cell r="L328" t="str">
            <v>Avg</v>
          </cell>
          <cell r="M328"/>
          <cell r="N328">
            <v>8.7100000000000009</v>
          </cell>
          <cell r="O328">
            <v>0.75</v>
          </cell>
          <cell r="P328">
            <v>1.02</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720</v>
          </cell>
          <cell r="AF328" t="str">
            <v>Employee(s)</v>
          </cell>
          <cell r="AG328">
            <v>8.7100000000000009</v>
          </cell>
          <cell r="AH328">
            <v>0.75</v>
          </cell>
          <cell r="AI328">
            <v>1.02</v>
          </cell>
          <cell r="AJ328">
            <v>0.74</v>
          </cell>
          <cell r="AK328">
            <v>0.26</v>
          </cell>
          <cell r="AL328">
            <v>0.37</v>
          </cell>
          <cell r="AM328">
            <v>0.63</v>
          </cell>
          <cell r="AN328">
            <v>1</v>
          </cell>
          <cell r="AO328">
            <v>1</v>
          </cell>
          <cell r="AP328">
            <v>1</v>
          </cell>
          <cell r="AQ328" t="str">
            <v>Adjacent Street Traffic</v>
          </cell>
          <cell r="AR328" t="str">
            <v>Adjacent Street Traffic</v>
          </cell>
          <cell r="AS328">
            <v>14</v>
          </cell>
          <cell r="AT328">
            <v>16</v>
          </cell>
          <cell r="AU328">
            <v>15</v>
          </cell>
          <cell r="AV328">
            <v>0.93</v>
          </cell>
          <cell r="AW328">
            <v>0.78</v>
          </cell>
          <cell r="AX328">
            <v>0.92</v>
          </cell>
          <cell r="AY328" t="str">
            <v>T = 5.40(X) + 81.90</v>
          </cell>
          <cell r="AZ328" t="str">
            <v>T = 0.42(X) + 11.43</v>
          </cell>
          <cell r="BA328" t="str">
            <v>T = 1.11(X) - 3.25</v>
          </cell>
          <cell r="BB328">
            <v>0</v>
          </cell>
          <cell r="BC328">
            <v>0</v>
          </cell>
          <cell r="BD328">
            <v>0</v>
          </cell>
        </row>
        <row r="329">
          <cell r="A329">
            <v>730</v>
          </cell>
          <cell r="B329" t="str">
            <v>Government Office Building</v>
          </cell>
          <cell r="C329" t="str">
            <v>1,000 Sq Ft</v>
          </cell>
          <cell r="D329" t="str">
            <v>General Urban/Suburban</v>
          </cell>
          <cell r="E329"/>
          <cell r="F329"/>
          <cell r="G329"/>
          <cell r="H329"/>
          <cell r="I329"/>
          <cell r="J329" t="str">
            <v>Avg</v>
          </cell>
          <cell r="K329" t="str">
            <v>Avg</v>
          </cell>
          <cell r="L329" t="str">
            <v>Avg</v>
          </cell>
          <cell r="M329" t="str">
            <v/>
          </cell>
          <cell r="N329">
            <v>22.59</v>
          </cell>
          <cell r="O329">
            <v>3.34</v>
          </cell>
          <cell r="P329">
            <v>1.71</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cell r="AF329" t="str">
            <v>1,000 Sq Ft</v>
          </cell>
          <cell r="AG329">
            <v>22.59</v>
          </cell>
          <cell r="AH329">
            <v>3.34</v>
          </cell>
          <cell r="AI329">
            <v>1.71</v>
          </cell>
          <cell r="AJ329">
            <v>0.75</v>
          </cell>
          <cell r="AK329">
            <v>0.25</v>
          </cell>
          <cell r="AL329">
            <v>0.25</v>
          </cell>
          <cell r="AM329">
            <v>0.75</v>
          </cell>
          <cell r="AN329">
            <v>1</v>
          </cell>
          <cell r="AO329">
            <v>1</v>
          </cell>
          <cell r="AP329">
            <v>1</v>
          </cell>
          <cell r="AQ329" t="str">
            <v>Adjacent Street Traffic</v>
          </cell>
          <cell r="AR329" t="str">
            <v>Adjacent Street Traffic</v>
          </cell>
          <cell r="AS329">
            <v>7</v>
          </cell>
          <cell r="AT329">
            <v>7</v>
          </cell>
          <cell r="AU329">
            <v>8</v>
          </cell>
          <cell r="AV329" t="str">
            <v>*</v>
          </cell>
          <cell r="AW329" t="str">
            <v>*</v>
          </cell>
          <cell r="AX329">
            <v>0.73</v>
          </cell>
          <cell r="AY329">
            <v>0</v>
          </cell>
          <cell r="AZ329">
            <v>0</v>
          </cell>
          <cell r="BA329" t="str">
            <v>Ln(T) = 0.97Ln(X) + 0.62</v>
          </cell>
          <cell r="BB329">
            <v>0</v>
          </cell>
          <cell r="BC329">
            <v>0</v>
          </cell>
          <cell r="BD329">
            <v>0</v>
          </cell>
        </row>
        <row r="330">
          <cell r="A330"/>
          <cell r="B330"/>
          <cell r="C330"/>
          <cell r="D330"/>
          <cell r="E330"/>
          <cell r="F330"/>
          <cell r="G330"/>
          <cell r="H330"/>
          <cell r="I330"/>
          <cell r="J330" t="str">
            <v>Avg</v>
          </cell>
          <cell r="K330" t="str">
            <v>Avg</v>
          </cell>
          <cell r="L330" t="str">
            <v>Avg</v>
          </cell>
          <cell r="M330"/>
          <cell r="N330">
            <v>22.59</v>
          </cell>
          <cell r="O330">
            <v>3.34</v>
          </cell>
          <cell r="P330">
            <v>1.71</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730</v>
          </cell>
          <cell r="AF330" t="str">
            <v>1,000 Sq Ft</v>
          </cell>
          <cell r="AG330">
            <v>22.59</v>
          </cell>
          <cell r="AH330">
            <v>3.34</v>
          </cell>
          <cell r="AI330">
            <v>1.71</v>
          </cell>
          <cell r="AJ330">
            <v>0.75</v>
          </cell>
          <cell r="AK330">
            <v>0.25</v>
          </cell>
          <cell r="AL330">
            <v>0.25</v>
          </cell>
          <cell r="AM330">
            <v>0.75</v>
          </cell>
          <cell r="AN330">
            <v>1</v>
          </cell>
          <cell r="AO330">
            <v>1</v>
          </cell>
          <cell r="AP330">
            <v>1</v>
          </cell>
          <cell r="AQ330" t="str">
            <v>Adjacent Street Traffic</v>
          </cell>
          <cell r="AR330" t="str">
            <v>Adjacent Street Traffic</v>
          </cell>
          <cell r="AS330">
            <v>7</v>
          </cell>
          <cell r="AT330">
            <v>7</v>
          </cell>
          <cell r="AU330">
            <v>8</v>
          </cell>
          <cell r="AV330" t="str">
            <v>*</v>
          </cell>
          <cell r="AW330" t="str">
            <v>*</v>
          </cell>
          <cell r="AX330">
            <v>0.73</v>
          </cell>
          <cell r="AY330"/>
          <cell r="AZ330"/>
          <cell r="BA330" t="str">
            <v>Ln(T) = 0.97Ln(X) + 0.62</v>
          </cell>
          <cell r="BB330"/>
          <cell r="BC330"/>
          <cell r="BD330">
            <v>0</v>
          </cell>
        </row>
        <row r="331">
          <cell r="A331"/>
          <cell r="B331"/>
          <cell r="C331"/>
          <cell r="D331"/>
          <cell r="E331"/>
          <cell r="F331"/>
          <cell r="G331"/>
          <cell r="H331"/>
          <cell r="I331"/>
          <cell r="J331" t="str">
            <v>Avg</v>
          </cell>
          <cell r="K331" t="str">
            <v>Avg</v>
          </cell>
          <cell r="L331" t="str">
            <v>Avg</v>
          </cell>
          <cell r="M331"/>
          <cell r="N331">
            <v>7.45</v>
          </cell>
          <cell r="O331">
            <v>1.1000000000000001</v>
          </cell>
          <cell r="P331">
            <v>0.71</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730</v>
          </cell>
          <cell r="AF331" t="str">
            <v>Employee(s)</v>
          </cell>
          <cell r="AG331">
            <v>7.45</v>
          </cell>
          <cell r="AH331">
            <v>1.1000000000000001</v>
          </cell>
          <cell r="AI331">
            <v>0.71</v>
          </cell>
          <cell r="AJ331">
            <v>0.75</v>
          </cell>
          <cell r="AK331">
            <v>0.25</v>
          </cell>
          <cell r="AL331">
            <v>0.2</v>
          </cell>
          <cell r="AM331">
            <v>0.8</v>
          </cell>
          <cell r="AN331">
            <v>1</v>
          </cell>
          <cell r="AO331">
            <v>1</v>
          </cell>
          <cell r="AP331">
            <v>1</v>
          </cell>
          <cell r="AQ331" t="str">
            <v>Adjacent Street Traffic</v>
          </cell>
          <cell r="AR331" t="str">
            <v>Adjacent Street Traffic</v>
          </cell>
          <cell r="AS331">
            <v>7</v>
          </cell>
          <cell r="AT331">
            <v>7</v>
          </cell>
          <cell r="AU331">
            <v>6</v>
          </cell>
          <cell r="AV331">
            <v>0.88</v>
          </cell>
          <cell r="AW331">
            <v>0.94</v>
          </cell>
          <cell r="AX331">
            <v>0.84</v>
          </cell>
          <cell r="AY331" t="str">
            <v>Ln(T) = 0.83Ln(X) + 2.79</v>
          </cell>
          <cell r="AZ331" t="str">
            <v>Ln(T) = 0.56Ln(X) + 1.81</v>
          </cell>
          <cell r="BA331" t="str">
            <v>Ln(T) = 0.87Ln(X) + 0.18</v>
          </cell>
          <cell r="BB331">
            <v>0</v>
          </cell>
          <cell r="BC331">
            <v>0</v>
          </cell>
          <cell r="BD331">
            <v>0</v>
          </cell>
        </row>
        <row r="332">
          <cell r="A332"/>
          <cell r="B332"/>
          <cell r="C332"/>
          <cell r="D332"/>
          <cell r="E332"/>
          <cell r="F332"/>
          <cell r="G332"/>
          <cell r="H332"/>
          <cell r="I332"/>
          <cell r="J332" t="str">
            <v>Avg</v>
          </cell>
          <cell r="K332" t="str">
            <v>Avg</v>
          </cell>
          <cell r="L332" t="str">
            <v>Avg</v>
          </cell>
          <cell r="M332"/>
          <cell r="N332">
            <v>3.99</v>
          </cell>
          <cell r="O332">
            <v>0.59</v>
          </cell>
          <cell r="P332">
            <v>0.38</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730</v>
          </cell>
          <cell r="AF332" t="str">
            <v>Municipal Population (1000s)</v>
          </cell>
          <cell r="AG332">
            <v>3.99</v>
          </cell>
          <cell r="AH332">
            <v>0.59</v>
          </cell>
          <cell r="AI332">
            <v>0.38</v>
          </cell>
          <cell r="AJ332">
            <v>0.75</v>
          </cell>
          <cell r="AK332">
            <v>0.25</v>
          </cell>
          <cell r="AL332">
            <v>0.2</v>
          </cell>
          <cell r="AM332">
            <v>0.8</v>
          </cell>
          <cell r="AN332">
            <v>1</v>
          </cell>
          <cell r="AO332">
            <v>1</v>
          </cell>
          <cell r="AP332">
            <v>1</v>
          </cell>
          <cell r="AQ332" t="str">
            <v>Adjacent Street Traffic</v>
          </cell>
          <cell r="AR332" t="str">
            <v>Adjacent Street Traffic</v>
          </cell>
          <cell r="AS332">
            <v>7</v>
          </cell>
          <cell r="AT332">
            <v>7</v>
          </cell>
          <cell r="AU332">
            <v>6</v>
          </cell>
          <cell r="AV332">
            <v>0.84</v>
          </cell>
          <cell r="AW332">
            <v>0.66</v>
          </cell>
          <cell r="AX332">
            <v>0.94</v>
          </cell>
          <cell r="AY332" t="str">
            <v>T = 2.14(X) + 118.74</v>
          </cell>
          <cell r="AZ332" t="str">
            <v>T = 0.25(X) + 21.82</v>
          </cell>
          <cell r="BA332" t="str">
            <v>Ln(T) = 0.52Ln(X) + 1.30</v>
          </cell>
          <cell r="BB332">
            <v>0</v>
          </cell>
          <cell r="BC332">
            <v>0</v>
          </cell>
          <cell r="BD332">
            <v>0</v>
          </cell>
        </row>
        <row r="333">
          <cell r="A333">
            <v>731</v>
          </cell>
          <cell r="B333" t="str">
            <v>State Motor Vehicles Department</v>
          </cell>
          <cell r="C333" t="str">
            <v>1,000 Sq Ft</v>
          </cell>
          <cell r="D333" t="str">
            <v>General Urban/Suburban</v>
          </cell>
          <cell r="E333"/>
          <cell r="F333"/>
          <cell r="G333"/>
          <cell r="H333"/>
          <cell r="I333"/>
          <cell r="J333" t="str">
            <v>Avg</v>
          </cell>
          <cell r="K333" t="str">
            <v>Avg</v>
          </cell>
          <cell r="L333" t="str">
            <v>Avg</v>
          </cell>
          <cell r="M333" t="str">
            <v>Yes</v>
          </cell>
          <cell r="N333">
            <v>11.21</v>
          </cell>
          <cell r="O333">
            <v>5.33</v>
          </cell>
          <cell r="P333">
            <v>5.2</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cell r="AF333" t="str">
            <v>1,000 Sq Ft</v>
          </cell>
          <cell r="AG333">
            <v>11.21</v>
          </cell>
          <cell r="AH333">
            <v>5.33</v>
          </cell>
          <cell r="AI333">
            <v>5.2</v>
          </cell>
          <cell r="AJ333">
            <v>0.57999999999999996</v>
          </cell>
          <cell r="AK333">
            <v>0.42</v>
          </cell>
          <cell r="AL333">
            <v>0.38</v>
          </cell>
          <cell r="AM333">
            <v>0.62</v>
          </cell>
          <cell r="AN333">
            <v>1</v>
          </cell>
          <cell r="AO333">
            <v>1</v>
          </cell>
          <cell r="AP333">
            <v>1</v>
          </cell>
          <cell r="AQ333" t="str">
            <v>Adjacent Street Traffic</v>
          </cell>
          <cell r="AR333" t="str">
            <v>Adjacent Street Traffic</v>
          </cell>
          <cell r="AS333">
            <v>1</v>
          </cell>
          <cell r="AT333">
            <v>3</v>
          </cell>
          <cell r="AU333">
            <v>3</v>
          </cell>
          <cell r="AV333" t="str">
            <v>*</v>
          </cell>
          <cell r="AW333" t="str">
            <v>*</v>
          </cell>
          <cell r="AX333" t="str">
            <v>*</v>
          </cell>
          <cell r="AY333">
            <v>0</v>
          </cell>
          <cell r="AZ333">
            <v>0</v>
          </cell>
          <cell r="BA333">
            <v>0</v>
          </cell>
          <cell r="BB333">
            <v>0</v>
          </cell>
          <cell r="BC333">
            <v>0</v>
          </cell>
          <cell r="BD333">
            <v>0</v>
          </cell>
        </row>
        <row r="334">
          <cell r="A334"/>
          <cell r="B334"/>
          <cell r="C334"/>
          <cell r="D334"/>
          <cell r="E334"/>
          <cell r="F334"/>
          <cell r="G334"/>
          <cell r="H334"/>
          <cell r="I334"/>
          <cell r="J334" t="str">
            <v>Avg</v>
          </cell>
          <cell r="K334" t="str">
            <v>Avg</v>
          </cell>
          <cell r="L334" t="str">
            <v>Avg</v>
          </cell>
          <cell r="M334"/>
          <cell r="N334">
            <v>11.21</v>
          </cell>
          <cell r="O334">
            <v>5.33</v>
          </cell>
          <cell r="P334">
            <v>5.2</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731</v>
          </cell>
          <cell r="AF334" t="str">
            <v>1,000 Sq Ft</v>
          </cell>
          <cell r="AG334">
            <v>11.21</v>
          </cell>
          <cell r="AH334">
            <v>5.33</v>
          </cell>
          <cell r="AI334">
            <v>5.2</v>
          </cell>
          <cell r="AJ334">
            <v>0.57999999999999996</v>
          </cell>
          <cell r="AK334">
            <v>0.42</v>
          </cell>
          <cell r="AL334">
            <v>0.38</v>
          </cell>
          <cell r="AM334">
            <v>0.62</v>
          </cell>
          <cell r="AN334">
            <v>1</v>
          </cell>
          <cell r="AO334">
            <v>1</v>
          </cell>
          <cell r="AP334">
            <v>1</v>
          </cell>
          <cell r="AQ334" t="str">
            <v>Adjacent Street Traffic</v>
          </cell>
          <cell r="AR334" t="str">
            <v>Adjacent Street Traffic</v>
          </cell>
          <cell r="AS334">
            <v>1</v>
          </cell>
          <cell r="AT334">
            <v>3</v>
          </cell>
          <cell r="AU334">
            <v>3</v>
          </cell>
          <cell r="AV334" t="str">
            <v>*</v>
          </cell>
          <cell r="AW334" t="str">
            <v>*</v>
          </cell>
          <cell r="AX334" t="str">
            <v>*</v>
          </cell>
          <cell r="AY334"/>
          <cell r="AZ334"/>
          <cell r="BA334"/>
          <cell r="BB334">
            <v>0</v>
          </cell>
          <cell r="BC334">
            <v>0</v>
          </cell>
          <cell r="BD334"/>
        </row>
        <row r="335">
          <cell r="A335"/>
          <cell r="B335"/>
          <cell r="C335"/>
          <cell r="D335"/>
          <cell r="E335"/>
          <cell r="F335"/>
          <cell r="G335"/>
          <cell r="H335"/>
          <cell r="I335"/>
          <cell r="J335" t="str">
            <v>Eq</v>
          </cell>
          <cell r="K335" t="str">
            <v>Avg</v>
          </cell>
          <cell r="L335" t="str">
            <v>Avg</v>
          </cell>
          <cell r="M335"/>
          <cell r="N335" t="str">
            <v>N/A</v>
          </cell>
          <cell r="O335">
            <v>0.2</v>
          </cell>
          <cell r="P335">
            <v>0.2</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731</v>
          </cell>
          <cell r="AF335" t="str">
            <v>Daily Customer(s)</v>
          </cell>
          <cell r="AG335" t="str">
            <v>*</v>
          </cell>
          <cell r="AH335">
            <v>0.2</v>
          </cell>
          <cell r="AI335">
            <v>0.2</v>
          </cell>
          <cell r="AJ335">
            <v>0.56000000000000005</v>
          </cell>
          <cell r="AK335">
            <v>0.44</v>
          </cell>
          <cell r="AL335">
            <v>0.39</v>
          </cell>
          <cell r="AM335">
            <v>0.61</v>
          </cell>
          <cell r="AN335">
            <v>1</v>
          </cell>
          <cell r="AO335">
            <v>1</v>
          </cell>
          <cell r="AP335">
            <v>1</v>
          </cell>
          <cell r="AQ335" t="str">
            <v>Adjacent Street Traffic</v>
          </cell>
          <cell r="AR335" t="str">
            <v>Adjacent Street Traffic</v>
          </cell>
          <cell r="AS335" t="str">
            <v>*</v>
          </cell>
          <cell r="AT335">
            <v>2</v>
          </cell>
          <cell r="AU335">
            <v>2</v>
          </cell>
          <cell r="AV335" t="str">
            <v>*</v>
          </cell>
          <cell r="AW335" t="str">
            <v>*</v>
          </cell>
          <cell r="AX335" t="str">
            <v>*</v>
          </cell>
          <cell r="AY335"/>
          <cell r="AZ335"/>
          <cell r="BA335"/>
          <cell r="BB335"/>
          <cell r="BC335"/>
          <cell r="BD335"/>
        </row>
        <row r="336">
          <cell r="A336"/>
          <cell r="B336"/>
          <cell r="C336"/>
          <cell r="D336"/>
          <cell r="E336"/>
          <cell r="F336"/>
          <cell r="G336"/>
          <cell r="H336"/>
          <cell r="I336"/>
          <cell r="J336" t="str">
            <v>Eq</v>
          </cell>
          <cell r="K336" t="str">
            <v>Avg</v>
          </cell>
          <cell r="L336" t="str">
            <v>Avg</v>
          </cell>
          <cell r="M336"/>
          <cell r="N336" t="str">
            <v>N/A</v>
          </cell>
          <cell r="O336">
            <v>2.94</v>
          </cell>
          <cell r="P336">
            <v>2.86</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731</v>
          </cell>
          <cell r="AF336" t="str">
            <v>Employee(s)</v>
          </cell>
          <cell r="AG336" t="str">
            <v>*</v>
          </cell>
          <cell r="AH336">
            <v>2.94</v>
          </cell>
          <cell r="AI336">
            <v>2.86</v>
          </cell>
          <cell r="AJ336">
            <v>0.56000000000000005</v>
          </cell>
          <cell r="AK336">
            <v>0.44</v>
          </cell>
          <cell r="AL336">
            <v>0.39</v>
          </cell>
          <cell r="AM336">
            <v>0.61</v>
          </cell>
          <cell r="AN336">
            <v>1</v>
          </cell>
          <cell r="AO336">
            <v>1</v>
          </cell>
          <cell r="AP336">
            <v>1</v>
          </cell>
          <cell r="AQ336" t="str">
            <v>Adjacent Street Traffic</v>
          </cell>
          <cell r="AR336" t="str">
            <v>Adjacent Street Traffic</v>
          </cell>
          <cell r="AS336" t="str">
            <v>*</v>
          </cell>
          <cell r="AT336">
            <v>2</v>
          </cell>
          <cell r="AU336">
            <v>2</v>
          </cell>
          <cell r="AV336" t="str">
            <v>*</v>
          </cell>
          <cell r="AW336" t="str">
            <v>*</v>
          </cell>
          <cell r="AX336" t="str">
            <v>*</v>
          </cell>
          <cell r="AY336"/>
          <cell r="AZ336"/>
          <cell r="BA336"/>
          <cell r="BB336"/>
          <cell r="BC336"/>
          <cell r="BD336"/>
        </row>
        <row r="337">
          <cell r="A337">
            <v>732</v>
          </cell>
          <cell r="B337" t="str">
            <v>United States Post Office</v>
          </cell>
          <cell r="C337" t="str">
            <v>1,000 Sq Ft</v>
          </cell>
          <cell r="D337" t="str">
            <v>General Urban/Suburban</v>
          </cell>
          <cell r="E337"/>
          <cell r="F337"/>
          <cell r="G337"/>
          <cell r="H337"/>
          <cell r="I337"/>
          <cell r="J337" t="str">
            <v>Avg</v>
          </cell>
          <cell r="K337" t="str">
            <v>Avg</v>
          </cell>
          <cell r="L337" t="str">
            <v>Avg</v>
          </cell>
          <cell r="M337" t="str">
            <v/>
          </cell>
          <cell r="N337">
            <v>103.94</v>
          </cell>
          <cell r="O337">
            <v>8.2799999999999994</v>
          </cell>
          <cell r="P337">
            <v>11.21</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cell r="AF337" t="str">
            <v>1,000 Sq Ft</v>
          </cell>
          <cell r="AG337">
            <v>103.94</v>
          </cell>
          <cell r="AH337">
            <v>8.2799999999999994</v>
          </cell>
          <cell r="AI337">
            <v>11.21</v>
          </cell>
          <cell r="AJ337">
            <v>0.52</v>
          </cell>
          <cell r="AK337">
            <v>0.48</v>
          </cell>
          <cell r="AL337">
            <v>0.51</v>
          </cell>
          <cell r="AM337">
            <v>0.49</v>
          </cell>
          <cell r="AN337">
            <v>1</v>
          </cell>
          <cell r="AO337">
            <v>1</v>
          </cell>
          <cell r="AP337">
            <v>1</v>
          </cell>
          <cell r="AQ337" t="str">
            <v>Adjacent Street Traffic</v>
          </cell>
          <cell r="AR337" t="str">
            <v>Adjacent Street Traffic</v>
          </cell>
          <cell r="AS337">
            <v>7</v>
          </cell>
          <cell r="AT337">
            <v>12</v>
          </cell>
          <cell r="AU337">
            <v>14</v>
          </cell>
          <cell r="AV337" t="str">
            <v>*</v>
          </cell>
          <cell r="AW337">
            <v>0.57999999999999996</v>
          </cell>
          <cell r="AX337" t="str">
            <v>*</v>
          </cell>
          <cell r="AY337">
            <v>0</v>
          </cell>
          <cell r="AZ337" t="str">
            <v>Ln(T) = 0.47Ln(X) + 3.98</v>
          </cell>
          <cell r="BA337">
            <v>0</v>
          </cell>
          <cell r="BB337">
            <v>0</v>
          </cell>
          <cell r="BC337">
            <v>0</v>
          </cell>
          <cell r="BD337">
            <v>0</v>
          </cell>
        </row>
        <row r="338">
          <cell r="A338"/>
          <cell r="B338"/>
          <cell r="C338"/>
          <cell r="D338"/>
          <cell r="E338"/>
          <cell r="F338"/>
          <cell r="G338"/>
          <cell r="H338"/>
          <cell r="I338"/>
          <cell r="J338" t="str">
            <v>Avg</v>
          </cell>
          <cell r="K338" t="str">
            <v>Avg</v>
          </cell>
          <cell r="L338" t="str">
            <v>Avg</v>
          </cell>
          <cell r="M338"/>
          <cell r="N338">
            <v>103.94</v>
          </cell>
          <cell r="O338">
            <v>8.2799999999999994</v>
          </cell>
          <cell r="P338">
            <v>11.21</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732</v>
          </cell>
          <cell r="AF338" t="str">
            <v>1,000 Sq Ft</v>
          </cell>
          <cell r="AG338">
            <v>103.94</v>
          </cell>
          <cell r="AH338">
            <v>8.2799999999999994</v>
          </cell>
          <cell r="AI338">
            <v>11.21</v>
          </cell>
          <cell r="AJ338">
            <v>0.52</v>
          </cell>
          <cell r="AK338">
            <v>0.48</v>
          </cell>
          <cell r="AL338">
            <v>0.51</v>
          </cell>
          <cell r="AM338">
            <v>0.49</v>
          </cell>
          <cell r="AN338">
            <v>1</v>
          </cell>
          <cell r="AO338">
            <v>1</v>
          </cell>
          <cell r="AP338">
            <v>1</v>
          </cell>
          <cell r="AQ338" t="str">
            <v>Adjacent Street Traffic</v>
          </cell>
          <cell r="AR338" t="str">
            <v>Adjacent Street Traffic</v>
          </cell>
          <cell r="AS338">
            <v>7</v>
          </cell>
          <cell r="AT338">
            <v>12</v>
          </cell>
          <cell r="AU338">
            <v>14</v>
          </cell>
          <cell r="AV338" t="str">
            <v>*</v>
          </cell>
          <cell r="AW338">
            <v>0.57999999999999996</v>
          </cell>
          <cell r="AX338" t="str">
            <v>*</v>
          </cell>
          <cell r="AY338"/>
          <cell r="AZ338" t="str">
            <v>Ln(T) = 0.47Ln(X) + 3.98</v>
          </cell>
          <cell r="BA338"/>
          <cell r="BB338"/>
          <cell r="BC338">
            <v>0</v>
          </cell>
          <cell r="BD338"/>
        </row>
        <row r="339">
          <cell r="A339"/>
          <cell r="B339"/>
          <cell r="C339"/>
          <cell r="D339"/>
          <cell r="E339"/>
          <cell r="F339"/>
          <cell r="G339"/>
          <cell r="H339"/>
          <cell r="I339"/>
          <cell r="J339" t="str">
            <v>Avg</v>
          </cell>
          <cell r="K339" t="str">
            <v>Avg</v>
          </cell>
          <cell r="L339" t="str">
            <v>Avg</v>
          </cell>
          <cell r="M339"/>
          <cell r="N339">
            <v>25.4</v>
          </cell>
          <cell r="O339">
            <v>1.84</v>
          </cell>
          <cell r="P339">
            <v>2.57</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732</v>
          </cell>
          <cell r="AF339" t="str">
            <v>Employee(s)</v>
          </cell>
          <cell r="AG339">
            <v>25.4</v>
          </cell>
          <cell r="AH339">
            <v>1.84</v>
          </cell>
          <cell r="AI339">
            <v>2.57</v>
          </cell>
          <cell r="AJ339">
            <v>0.52</v>
          </cell>
          <cell r="AK339">
            <v>0.48</v>
          </cell>
          <cell r="AL339">
            <v>0.51</v>
          </cell>
          <cell r="AM339">
            <v>0.49</v>
          </cell>
          <cell r="AN339">
            <v>1</v>
          </cell>
          <cell r="AO339">
            <v>1</v>
          </cell>
          <cell r="AP339">
            <v>1</v>
          </cell>
          <cell r="AQ339" t="str">
            <v>Adjacent Street Traffic</v>
          </cell>
          <cell r="AR339" t="str">
            <v>Adjacent Street Traffic</v>
          </cell>
          <cell r="AS339">
            <v>8</v>
          </cell>
          <cell r="AT339">
            <v>10</v>
          </cell>
          <cell r="AU339">
            <v>10</v>
          </cell>
          <cell r="AV339" t="str">
            <v>*</v>
          </cell>
          <cell r="AW339" t="str">
            <v>*</v>
          </cell>
          <cell r="AX339" t="str">
            <v>*</v>
          </cell>
          <cell r="AY339"/>
          <cell r="AZ339"/>
          <cell r="BA339"/>
          <cell r="BB339"/>
          <cell r="BC339"/>
          <cell r="BD339"/>
        </row>
        <row r="340">
          <cell r="A340">
            <v>750</v>
          </cell>
          <cell r="B340" t="str">
            <v>Office Park (1)</v>
          </cell>
          <cell r="C340" t="str">
            <v>1,000 Sq Ft</v>
          </cell>
          <cell r="D340" t="str">
            <v>General Urban/Suburban</v>
          </cell>
          <cell r="E340"/>
          <cell r="F340"/>
          <cell r="G340"/>
          <cell r="H340"/>
          <cell r="I340"/>
          <cell r="J340" t="str">
            <v>Avg</v>
          </cell>
          <cell r="K340" t="str">
            <v>Eq</v>
          </cell>
          <cell r="L340" t="str">
            <v>Eq</v>
          </cell>
          <cell r="M340" t="str">
            <v/>
          </cell>
          <cell r="N340">
            <v>11.07</v>
          </cell>
          <cell r="O340" t="str">
            <v>N/A</v>
          </cell>
          <cell r="P340" t="str">
            <v>N/A</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cell r="AF340" t="str">
            <v>1,000 Sq Ft</v>
          </cell>
          <cell r="AG340">
            <v>11.07</v>
          </cell>
          <cell r="AH340">
            <v>1.33</v>
          </cell>
          <cell r="AI340">
            <v>1.3</v>
          </cell>
          <cell r="AJ340">
            <v>0.89</v>
          </cell>
          <cell r="AK340">
            <v>0.11</v>
          </cell>
          <cell r="AL340">
            <v>0.14000000000000001</v>
          </cell>
          <cell r="AM340">
            <v>0.86</v>
          </cell>
          <cell r="AN340">
            <v>1</v>
          </cell>
          <cell r="AO340">
            <v>1</v>
          </cell>
          <cell r="AP340">
            <v>1</v>
          </cell>
          <cell r="AQ340" t="str">
            <v>Adjacent Street Traffic</v>
          </cell>
          <cell r="AR340" t="str">
            <v>Adjacent Street Traffic</v>
          </cell>
          <cell r="AS340">
            <v>10</v>
          </cell>
          <cell r="AT340">
            <v>23</v>
          </cell>
          <cell r="AU340">
            <v>20</v>
          </cell>
          <cell r="AV340">
            <v>0.93</v>
          </cell>
          <cell r="AW340">
            <v>0.86</v>
          </cell>
          <cell r="AX340">
            <v>0.97</v>
          </cell>
          <cell r="AY340" t="str">
            <v>Ln(T) = 0.89Ln(X) + 3.10</v>
          </cell>
          <cell r="AZ340" t="str">
            <v>T = 0.94(X) + 194.06</v>
          </cell>
          <cell r="BA340" t="str">
            <v>1.26(X) + 20.98</v>
          </cell>
          <cell r="BB340">
            <v>0</v>
          </cell>
          <cell r="BC340">
            <v>0</v>
          </cell>
          <cell r="BD340">
            <v>0</v>
          </cell>
        </row>
        <row r="341">
          <cell r="A341"/>
          <cell r="B341"/>
          <cell r="C341"/>
          <cell r="D341"/>
          <cell r="E341"/>
          <cell r="F341"/>
          <cell r="G341"/>
          <cell r="H341"/>
          <cell r="I341"/>
          <cell r="J341" t="str">
            <v>Avg</v>
          </cell>
          <cell r="K341" t="str">
            <v>Eq</v>
          </cell>
          <cell r="L341" t="str">
            <v>Eq</v>
          </cell>
          <cell r="M341"/>
          <cell r="N341">
            <v>11.07</v>
          </cell>
          <cell r="O341" t="str">
            <v>N/A</v>
          </cell>
          <cell r="P341" t="str">
            <v>N/A</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750</v>
          </cell>
          <cell r="AF341" t="str">
            <v>1,000 Sq Ft</v>
          </cell>
          <cell r="AG341">
            <v>11.07</v>
          </cell>
          <cell r="AH341">
            <v>1.33</v>
          </cell>
          <cell r="AI341">
            <v>1.3</v>
          </cell>
          <cell r="AJ341">
            <v>0.89</v>
          </cell>
          <cell r="AK341">
            <v>0.11</v>
          </cell>
          <cell r="AL341">
            <v>0.14000000000000001</v>
          </cell>
          <cell r="AM341">
            <v>0.86</v>
          </cell>
          <cell r="AN341">
            <v>1</v>
          </cell>
          <cell r="AO341">
            <v>1</v>
          </cell>
          <cell r="AP341">
            <v>1</v>
          </cell>
          <cell r="AQ341" t="str">
            <v>Adjacent Street Traffic</v>
          </cell>
          <cell r="AR341" t="str">
            <v>Adjacent Street Traffic</v>
          </cell>
          <cell r="AS341">
            <v>10</v>
          </cell>
          <cell r="AT341">
            <v>23</v>
          </cell>
          <cell r="AU341">
            <v>20</v>
          </cell>
          <cell r="AV341">
            <v>0.93</v>
          </cell>
          <cell r="AW341">
            <v>0.86</v>
          </cell>
          <cell r="AX341">
            <v>0.97</v>
          </cell>
          <cell r="AY341" t="str">
            <v>Ln(T) = 0.89Ln(X) + 3.10</v>
          </cell>
          <cell r="AZ341" t="str">
            <v>T = 0.94(X) + 194.06</v>
          </cell>
          <cell r="BA341" t="str">
            <v>1.26(X) + 20.98</v>
          </cell>
          <cell r="BB341">
            <v>0</v>
          </cell>
          <cell r="BC341">
            <v>0</v>
          </cell>
          <cell r="BD341">
            <v>0</v>
          </cell>
        </row>
        <row r="342">
          <cell r="A342"/>
          <cell r="B342"/>
          <cell r="C342"/>
          <cell r="D342"/>
          <cell r="E342"/>
          <cell r="F342"/>
          <cell r="G342"/>
          <cell r="H342"/>
          <cell r="I342"/>
          <cell r="J342" t="str">
            <v>Avg</v>
          </cell>
          <cell r="K342" t="str">
            <v>Avg</v>
          </cell>
          <cell r="L342" t="str">
            <v>Avg</v>
          </cell>
          <cell r="M342"/>
          <cell r="N342">
            <v>3.54</v>
          </cell>
          <cell r="O342">
            <v>0.34</v>
          </cell>
          <cell r="P342">
            <v>0.42</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750</v>
          </cell>
          <cell r="AF342" t="str">
            <v>Employee(s)</v>
          </cell>
          <cell r="AG342">
            <v>3.54</v>
          </cell>
          <cell r="AH342">
            <v>0.34</v>
          </cell>
          <cell r="AI342">
            <v>0.42</v>
          </cell>
          <cell r="AJ342">
            <v>0.9</v>
          </cell>
          <cell r="AK342">
            <v>0.1</v>
          </cell>
          <cell r="AL342">
            <v>0.16</v>
          </cell>
          <cell r="AM342">
            <v>0.84</v>
          </cell>
          <cell r="AN342">
            <v>1</v>
          </cell>
          <cell r="AO342">
            <v>1</v>
          </cell>
          <cell r="AP342">
            <v>1</v>
          </cell>
          <cell r="AQ342" t="str">
            <v>Adjacent Street Traffic</v>
          </cell>
          <cell r="AR342" t="str">
            <v>Adjacent Street Traffic</v>
          </cell>
          <cell r="AS342">
            <v>2</v>
          </cell>
          <cell r="AT342">
            <v>4</v>
          </cell>
          <cell r="AU342">
            <v>4</v>
          </cell>
          <cell r="AV342" t="str">
            <v>*</v>
          </cell>
          <cell r="AW342">
            <v>0.94</v>
          </cell>
          <cell r="AX342">
            <v>0.97</v>
          </cell>
          <cell r="AY342"/>
          <cell r="AZ342" t="str">
            <v>T = 0.25(X) + 293.79</v>
          </cell>
          <cell r="BA342" t="str">
            <v>T = 0.49(X) - 226.72</v>
          </cell>
          <cell r="BB342"/>
          <cell r="BC342">
            <v>0</v>
          </cell>
          <cell r="BD342">
            <v>0</v>
          </cell>
        </row>
        <row r="343">
          <cell r="A343">
            <v>760</v>
          </cell>
          <cell r="B343" t="str">
            <v>Research and Development Center</v>
          </cell>
          <cell r="C343" t="str">
            <v>1,000 Sq Ft</v>
          </cell>
          <cell r="D343" t="str">
            <v>General Urban/Suburban</v>
          </cell>
          <cell r="E343"/>
          <cell r="F343"/>
          <cell r="G343"/>
          <cell r="H343"/>
          <cell r="I343"/>
          <cell r="J343" t="str">
            <v>Eq</v>
          </cell>
          <cell r="K343" t="str">
            <v>Avg</v>
          </cell>
          <cell r="L343" t="str">
            <v>Avg</v>
          </cell>
          <cell r="M343" t="str">
            <v/>
          </cell>
          <cell r="N343" t="str">
            <v>N/A</v>
          </cell>
          <cell r="O343">
            <v>1.03</v>
          </cell>
          <cell r="P343">
            <v>0.98</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cell r="AF343" t="str">
            <v>1,000 Sq Ft</v>
          </cell>
          <cell r="AG343">
            <v>11.08</v>
          </cell>
          <cell r="AH343">
            <v>1.03</v>
          </cell>
          <cell r="AI343">
            <v>0.98</v>
          </cell>
          <cell r="AJ343">
            <v>0.82</v>
          </cell>
          <cell r="AK343">
            <v>0.18</v>
          </cell>
          <cell r="AL343">
            <v>0.16</v>
          </cell>
          <cell r="AM343">
            <v>0.84</v>
          </cell>
          <cell r="AN343">
            <v>1</v>
          </cell>
          <cell r="AO343">
            <v>1</v>
          </cell>
          <cell r="AP343">
            <v>1</v>
          </cell>
          <cell r="AQ343" t="str">
            <v>Adjacent Street Traffic</v>
          </cell>
          <cell r="AR343" t="str">
            <v>Adjacent Street Traffic</v>
          </cell>
          <cell r="AS343">
            <v>22</v>
          </cell>
          <cell r="AT343">
            <v>39</v>
          </cell>
          <cell r="AU343">
            <v>39</v>
          </cell>
          <cell r="AV343">
            <v>0.89</v>
          </cell>
          <cell r="AW343">
            <v>0.7</v>
          </cell>
          <cell r="AX343">
            <v>0.7</v>
          </cell>
          <cell r="AY343" t="str">
            <v>T = 9.70(X) + 247.71</v>
          </cell>
          <cell r="AZ343" t="str">
            <v>T = 0.89(X) + 24.54</v>
          </cell>
          <cell r="BA343" t="str">
            <v>T = 0.84(X) + 25.08</v>
          </cell>
          <cell r="BB343">
            <v>0</v>
          </cell>
          <cell r="BC343">
            <v>0</v>
          </cell>
          <cell r="BD343">
            <v>0</v>
          </cell>
        </row>
        <row r="344">
          <cell r="A344"/>
          <cell r="B344"/>
          <cell r="C344"/>
          <cell r="D344"/>
          <cell r="E344"/>
          <cell r="F344"/>
          <cell r="G344"/>
          <cell r="H344"/>
          <cell r="I344"/>
          <cell r="J344" t="str">
            <v>Eq</v>
          </cell>
          <cell r="K344" t="str">
            <v>Avg</v>
          </cell>
          <cell r="L344" t="str">
            <v>Avg</v>
          </cell>
          <cell r="M344"/>
          <cell r="N344" t="str">
            <v>N/A</v>
          </cell>
          <cell r="O344">
            <v>1.03</v>
          </cell>
          <cell r="P344">
            <v>0.98</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760</v>
          </cell>
          <cell r="AF344" t="str">
            <v>1,000 Sq Ft</v>
          </cell>
          <cell r="AG344">
            <v>11.08</v>
          </cell>
          <cell r="AH344">
            <v>1.03</v>
          </cell>
          <cell r="AI344">
            <v>0.98</v>
          </cell>
          <cell r="AJ344">
            <v>0.82</v>
          </cell>
          <cell r="AK344">
            <v>0.18</v>
          </cell>
          <cell r="AL344">
            <v>0.16</v>
          </cell>
          <cell r="AM344">
            <v>0.84</v>
          </cell>
          <cell r="AN344">
            <v>1</v>
          </cell>
          <cell r="AO344">
            <v>1</v>
          </cell>
          <cell r="AP344">
            <v>1</v>
          </cell>
          <cell r="AQ344" t="str">
            <v>Adjacent Street Traffic</v>
          </cell>
          <cell r="AR344" t="str">
            <v>Adjacent Street Traffic</v>
          </cell>
          <cell r="AS344">
            <v>22</v>
          </cell>
          <cell r="AT344">
            <v>39</v>
          </cell>
          <cell r="AU344">
            <v>39</v>
          </cell>
          <cell r="AV344">
            <v>0.89</v>
          </cell>
          <cell r="AW344">
            <v>0.7</v>
          </cell>
          <cell r="AX344">
            <v>0.7</v>
          </cell>
          <cell r="AY344" t="str">
            <v>T = 9.70(X) + 247.71</v>
          </cell>
          <cell r="AZ344" t="str">
            <v>T = 0.89(X) + 24.54</v>
          </cell>
          <cell r="BA344" t="str">
            <v>T = 0.84(X) + 25.08</v>
          </cell>
          <cell r="BB344">
            <v>0</v>
          </cell>
          <cell r="BC344">
            <v>0</v>
          </cell>
          <cell r="BD344">
            <v>0</v>
          </cell>
        </row>
        <row r="345">
          <cell r="A345"/>
          <cell r="B345"/>
          <cell r="C345"/>
          <cell r="D345"/>
          <cell r="E345"/>
          <cell r="F345"/>
          <cell r="G345"/>
          <cell r="H345"/>
          <cell r="I345"/>
          <cell r="J345" t="str">
            <v>Eq</v>
          </cell>
          <cell r="K345" t="str">
            <v>Eq</v>
          </cell>
          <cell r="L345" t="str">
            <v>Eq</v>
          </cell>
          <cell r="M345"/>
          <cell r="N345" t="str">
            <v>N/A</v>
          </cell>
          <cell r="O345" t="str">
            <v>N/A</v>
          </cell>
          <cell r="P345" t="str">
            <v>N/A</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760</v>
          </cell>
          <cell r="AF345" t="str">
            <v>Employee(s)</v>
          </cell>
          <cell r="AG345">
            <v>3.37</v>
          </cell>
          <cell r="AH345">
            <v>0.4</v>
          </cell>
          <cell r="AI345">
            <v>0.38</v>
          </cell>
          <cell r="AJ345">
            <v>0.85</v>
          </cell>
          <cell r="AK345">
            <v>0.15</v>
          </cell>
          <cell r="AL345">
            <v>0.12</v>
          </cell>
          <cell r="AM345">
            <v>0.88</v>
          </cell>
          <cell r="AN345">
            <v>1</v>
          </cell>
          <cell r="AO345">
            <v>1</v>
          </cell>
          <cell r="AP345">
            <v>1</v>
          </cell>
          <cell r="AQ345" t="str">
            <v>Adjacent Street Traffic</v>
          </cell>
          <cell r="AR345" t="str">
            <v>Adjacent Street Traffic</v>
          </cell>
          <cell r="AS345">
            <v>20</v>
          </cell>
          <cell r="AT345">
            <v>30</v>
          </cell>
          <cell r="AU345">
            <v>30</v>
          </cell>
          <cell r="AV345">
            <v>0.87</v>
          </cell>
          <cell r="AW345">
            <v>0.89</v>
          </cell>
          <cell r="AX345">
            <v>0.91</v>
          </cell>
          <cell r="AY345" t="str">
            <v>T = 2.81(X) + 349.73</v>
          </cell>
          <cell r="AZ345" t="str">
            <v>Ln(T) = 0.82 Ln(X) + 0.25</v>
          </cell>
          <cell r="BA345" t="str">
            <v>Ln(T) = 0.83 Ln(X) + 0.14</v>
          </cell>
          <cell r="BB345">
            <v>0</v>
          </cell>
          <cell r="BC345">
            <v>0</v>
          </cell>
          <cell r="BD345">
            <v>0</v>
          </cell>
        </row>
        <row r="346">
          <cell r="A346">
            <v>770</v>
          </cell>
          <cell r="B346" t="str">
            <v>Business Park (1)</v>
          </cell>
          <cell r="C346" t="str">
            <v>1,000 Sq Ft</v>
          </cell>
          <cell r="D346" t="str">
            <v>General Urban/Suburban</v>
          </cell>
          <cell r="E346"/>
          <cell r="F346"/>
          <cell r="G346"/>
          <cell r="H346"/>
          <cell r="I346"/>
          <cell r="J346" t="str">
            <v>Avg</v>
          </cell>
          <cell r="K346" t="str">
            <v>Eq</v>
          </cell>
          <cell r="L346" t="str">
            <v>Eq</v>
          </cell>
          <cell r="M346" t="str">
            <v/>
          </cell>
          <cell r="N346">
            <v>12.44</v>
          </cell>
          <cell r="O346" t="str">
            <v>N/A</v>
          </cell>
          <cell r="P346" t="str">
            <v>N/A</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cell r="AF346" t="str">
            <v>1,000 Sq Ft</v>
          </cell>
          <cell r="AG346">
            <v>12.44</v>
          </cell>
          <cell r="AH346">
            <v>1.35</v>
          </cell>
          <cell r="AI346">
            <v>1.22</v>
          </cell>
          <cell r="AJ346">
            <v>0.85</v>
          </cell>
          <cell r="AK346">
            <v>0.15</v>
          </cell>
          <cell r="AL346">
            <v>0.26</v>
          </cell>
          <cell r="AM346">
            <v>0.74</v>
          </cell>
          <cell r="AN346">
            <v>1</v>
          </cell>
          <cell r="AO346">
            <v>1</v>
          </cell>
          <cell r="AP346">
            <v>1</v>
          </cell>
          <cell r="AQ346" t="str">
            <v>Adjacent Street Traffic</v>
          </cell>
          <cell r="AR346" t="str">
            <v>Adjacent Street Traffic</v>
          </cell>
          <cell r="AS346">
            <v>16</v>
          </cell>
          <cell r="AT346">
            <v>21</v>
          </cell>
          <cell r="AU346">
            <v>22</v>
          </cell>
          <cell r="AV346">
            <v>0.89</v>
          </cell>
          <cell r="AW346">
            <v>0.8</v>
          </cell>
          <cell r="AX346">
            <v>0.77</v>
          </cell>
          <cell r="AY346" t="str">
            <v>T = 10.62(X) + 715.67</v>
          </cell>
          <cell r="AZ346" t="str">
            <v>Ln(T) = 0.94 Ln(X) + 0.59</v>
          </cell>
          <cell r="BA346" t="str">
            <v>Ln(T) = 0.88 Ln(X) + 0.93</v>
          </cell>
          <cell r="BB346">
            <v>0</v>
          </cell>
          <cell r="BC346">
            <v>0</v>
          </cell>
          <cell r="BD346">
            <v>0</v>
          </cell>
        </row>
        <row r="347">
          <cell r="A347"/>
          <cell r="B347"/>
          <cell r="C347"/>
          <cell r="D347"/>
          <cell r="E347"/>
          <cell r="F347"/>
          <cell r="G347"/>
          <cell r="H347"/>
          <cell r="I347"/>
          <cell r="J347" t="str">
            <v>Avg</v>
          </cell>
          <cell r="K347" t="str">
            <v>Eq</v>
          </cell>
          <cell r="L347" t="str">
            <v>Eq</v>
          </cell>
          <cell r="M347"/>
          <cell r="N347">
            <v>12.44</v>
          </cell>
          <cell r="O347" t="str">
            <v>N/A</v>
          </cell>
          <cell r="P347" t="str">
            <v>N/A</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770</v>
          </cell>
          <cell r="AF347" t="str">
            <v>1,000 Sq Ft</v>
          </cell>
          <cell r="AG347">
            <v>12.44</v>
          </cell>
          <cell r="AH347">
            <v>1.35</v>
          </cell>
          <cell r="AI347">
            <v>1.22</v>
          </cell>
          <cell r="AJ347">
            <v>0.85</v>
          </cell>
          <cell r="AK347">
            <v>0.15</v>
          </cell>
          <cell r="AL347">
            <v>0.26</v>
          </cell>
          <cell r="AM347">
            <v>0.74</v>
          </cell>
          <cell r="AN347">
            <v>1</v>
          </cell>
          <cell r="AO347">
            <v>1</v>
          </cell>
          <cell r="AP347">
            <v>1</v>
          </cell>
          <cell r="AQ347" t="str">
            <v>Adjacent Street Traffic</v>
          </cell>
          <cell r="AR347" t="str">
            <v>Adjacent Street Traffic</v>
          </cell>
          <cell r="AS347">
            <v>16</v>
          </cell>
          <cell r="AT347">
            <v>21</v>
          </cell>
          <cell r="AU347">
            <v>22</v>
          </cell>
          <cell r="AV347">
            <v>0.89</v>
          </cell>
          <cell r="AW347">
            <v>0.8</v>
          </cell>
          <cell r="AX347">
            <v>0.77</v>
          </cell>
          <cell r="AY347" t="str">
            <v>T = 10.62(X) + 715.67</v>
          </cell>
          <cell r="AZ347" t="str">
            <v>Ln(T) = 0.94 Ln(X) + 0.59</v>
          </cell>
          <cell r="BA347" t="str">
            <v>Ln(T) = 0.88 Ln(X) + 0.93</v>
          </cell>
          <cell r="BB347">
            <v>0</v>
          </cell>
          <cell r="BC347">
            <v>0</v>
          </cell>
          <cell r="BD347">
            <v>0</v>
          </cell>
        </row>
        <row r="348">
          <cell r="A348"/>
          <cell r="B348"/>
          <cell r="C348"/>
          <cell r="D348"/>
          <cell r="E348"/>
          <cell r="F348"/>
          <cell r="G348"/>
          <cell r="H348"/>
          <cell r="I348"/>
          <cell r="J348" t="str">
            <v>Avg</v>
          </cell>
          <cell r="K348" t="str">
            <v>Avg</v>
          </cell>
          <cell r="L348" t="str">
            <v>Avg</v>
          </cell>
          <cell r="M348"/>
          <cell r="N348">
            <v>4.04</v>
          </cell>
          <cell r="O348">
            <v>0.45</v>
          </cell>
          <cell r="P348">
            <v>0.39</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770</v>
          </cell>
          <cell r="AF348" t="str">
            <v>Employee(s)</v>
          </cell>
          <cell r="AG348">
            <v>4.04</v>
          </cell>
          <cell r="AH348">
            <v>0.45</v>
          </cell>
          <cell r="AI348">
            <v>0.39</v>
          </cell>
          <cell r="AJ348">
            <v>0.85</v>
          </cell>
          <cell r="AK348">
            <v>0.15</v>
          </cell>
          <cell r="AL348">
            <v>0.22</v>
          </cell>
          <cell r="AM348">
            <v>0.78</v>
          </cell>
          <cell r="AN348">
            <v>1</v>
          </cell>
          <cell r="AO348">
            <v>1</v>
          </cell>
          <cell r="AP348">
            <v>1</v>
          </cell>
          <cell r="AQ348" t="str">
            <v>Adjacent Street Traffic</v>
          </cell>
          <cell r="AR348" t="str">
            <v>Adjacent Street Traffic</v>
          </cell>
          <cell r="AS348">
            <v>12</v>
          </cell>
          <cell r="AT348">
            <v>12</v>
          </cell>
          <cell r="AU348">
            <v>13</v>
          </cell>
          <cell r="AV348">
            <v>0.98</v>
          </cell>
          <cell r="AW348">
            <v>0.97</v>
          </cell>
          <cell r="AX348">
            <v>0.95</v>
          </cell>
          <cell r="AY348" t="str">
            <v>T = 3.19(X) + 928.86</v>
          </cell>
          <cell r="AZ348" t="str">
            <v>Ln(T) = 0.86Ln(X) + 0.27</v>
          </cell>
          <cell r="BA348" t="str">
            <v>Ln(T) = 0.81Ln(X) + 0.54</v>
          </cell>
          <cell r="BB348">
            <v>0</v>
          </cell>
          <cell r="BC348">
            <v>0</v>
          </cell>
          <cell r="BD348">
            <v>0</v>
          </cell>
        </row>
        <row r="349">
          <cell r="A349">
            <v>810</v>
          </cell>
          <cell r="B349" t="str">
            <v>Tractor Supply Store</v>
          </cell>
          <cell r="C349" t="str">
            <v>1,000 Sq Ft</v>
          </cell>
          <cell r="D349" t="str">
            <v>General Urban/Suburban</v>
          </cell>
          <cell r="E349"/>
          <cell r="F349"/>
          <cell r="G349"/>
          <cell r="H349"/>
          <cell r="I349"/>
          <cell r="J349" t="str">
            <v>Eq</v>
          </cell>
          <cell r="K349" t="str">
            <v>Eq</v>
          </cell>
          <cell r="L349" t="str">
            <v>Avg</v>
          </cell>
          <cell r="M349" t="str">
            <v/>
          </cell>
          <cell r="N349" t="str">
            <v>N/A</v>
          </cell>
          <cell r="O349" t="str">
            <v>N/A</v>
          </cell>
          <cell r="P349">
            <v>1.4</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810</v>
          </cell>
          <cell r="AF349" t="str">
            <v>1,000 Sq Ft</v>
          </cell>
          <cell r="AG349" t="str">
            <v>*</v>
          </cell>
          <cell r="AH349" t="str">
            <v>*</v>
          </cell>
          <cell r="AI349">
            <v>1.4</v>
          </cell>
          <cell r="AJ349" t="str">
            <v>*</v>
          </cell>
          <cell r="AK349" t="str">
            <v>*</v>
          </cell>
          <cell r="AL349">
            <v>0.47</v>
          </cell>
          <cell r="AM349">
            <v>0.53</v>
          </cell>
          <cell r="AN349">
            <v>1</v>
          </cell>
          <cell r="AO349">
            <v>1</v>
          </cell>
          <cell r="AP349">
            <v>1</v>
          </cell>
          <cell r="AQ349"/>
          <cell r="AR349" t="str">
            <v>Adjacent Street Traffic</v>
          </cell>
          <cell r="AS349" t="str">
            <v>*</v>
          </cell>
          <cell r="AT349" t="str">
            <v>*</v>
          </cell>
          <cell r="AU349">
            <v>7</v>
          </cell>
          <cell r="AV349" t="str">
            <v>*</v>
          </cell>
          <cell r="AW349" t="str">
            <v>*</v>
          </cell>
          <cell r="AX349" t="str">
            <v>*</v>
          </cell>
          <cell r="AY349"/>
          <cell r="AZ349"/>
          <cell r="BA349"/>
          <cell r="BB349"/>
          <cell r="BC349"/>
          <cell r="BD349"/>
        </row>
        <row r="350">
          <cell r="A350">
            <v>811</v>
          </cell>
          <cell r="B350" t="str">
            <v>Construction Equipment Rental Store</v>
          </cell>
          <cell r="C350" t="str">
            <v>1,000 Sq Ft</v>
          </cell>
          <cell r="D350" t="str">
            <v>General Urban/Suburban</v>
          </cell>
          <cell r="E350"/>
          <cell r="F350"/>
          <cell r="G350"/>
          <cell r="H350"/>
          <cell r="I350"/>
          <cell r="J350" t="str">
            <v>Eq</v>
          </cell>
          <cell r="K350" t="str">
            <v>Eq</v>
          </cell>
          <cell r="L350" t="str">
            <v>Avg</v>
          </cell>
          <cell r="M350" t="str">
            <v>Yes</v>
          </cell>
          <cell r="N350" t="str">
            <v>N/A</v>
          </cell>
          <cell r="O350" t="str">
            <v>N/A</v>
          </cell>
          <cell r="P350">
            <v>0.99</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811</v>
          </cell>
          <cell r="AF350" t="str">
            <v>1,000 Sq Ft</v>
          </cell>
          <cell r="AG350" t="str">
            <v>*</v>
          </cell>
          <cell r="AH350" t="str">
            <v>*</v>
          </cell>
          <cell r="AI350">
            <v>0.99</v>
          </cell>
          <cell r="AJ350" t="str">
            <v>*</v>
          </cell>
          <cell r="AK350" t="str">
            <v>*</v>
          </cell>
          <cell r="AL350">
            <v>0.28000000000000003</v>
          </cell>
          <cell r="AM350">
            <v>0.72</v>
          </cell>
          <cell r="AN350">
            <v>1</v>
          </cell>
          <cell r="AO350">
            <v>1</v>
          </cell>
          <cell r="AP350">
            <v>1</v>
          </cell>
          <cell r="AQ350"/>
          <cell r="AR350" t="str">
            <v>Adjacent Street Traffic</v>
          </cell>
          <cell r="AS350" t="str">
            <v>*</v>
          </cell>
          <cell r="AT350" t="str">
            <v>*</v>
          </cell>
          <cell r="AU350">
            <v>3</v>
          </cell>
          <cell r="AV350" t="str">
            <v>*</v>
          </cell>
          <cell r="AW350" t="str">
            <v>*</v>
          </cell>
          <cell r="AX350" t="str">
            <v>*</v>
          </cell>
          <cell r="AY350"/>
          <cell r="AZ350"/>
          <cell r="BA350"/>
          <cell r="BB350"/>
          <cell r="BC350"/>
          <cell r="BD350"/>
        </row>
        <row r="351">
          <cell r="A351">
            <v>812</v>
          </cell>
          <cell r="B351" t="str">
            <v>Building Materials and Lumber Store</v>
          </cell>
          <cell r="C351" t="str">
            <v>1,000 Sq Ft</v>
          </cell>
          <cell r="D351" t="str">
            <v>General Urban/Suburban</v>
          </cell>
          <cell r="E351"/>
          <cell r="F351"/>
          <cell r="G351"/>
          <cell r="H351"/>
          <cell r="I351"/>
          <cell r="J351" t="str">
            <v>Avg</v>
          </cell>
          <cell r="K351" t="str">
            <v>Avg</v>
          </cell>
          <cell r="L351" t="str">
            <v>Avg</v>
          </cell>
          <cell r="M351" t="str">
            <v/>
          </cell>
          <cell r="N351">
            <v>17.05</v>
          </cell>
          <cell r="O351">
            <v>1.59</v>
          </cell>
          <cell r="P351">
            <v>2.25</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cell r="AF351" t="str">
            <v>1,000 Sq Ft</v>
          </cell>
          <cell r="AG351">
            <v>17.05</v>
          </cell>
          <cell r="AH351">
            <v>1.59</v>
          </cell>
          <cell r="AI351">
            <v>2.25</v>
          </cell>
          <cell r="AJ351">
            <v>0.62</v>
          </cell>
          <cell r="AK351">
            <v>0.38</v>
          </cell>
          <cell r="AL351">
            <v>0.46</v>
          </cell>
          <cell r="AM351">
            <v>0.54</v>
          </cell>
          <cell r="AN351">
            <v>1</v>
          </cell>
          <cell r="AO351">
            <v>1</v>
          </cell>
          <cell r="AP351">
            <v>1</v>
          </cell>
          <cell r="AQ351" t="str">
            <v>Adjacent Street Traffic</v>
          </cell>
          <cell r="AR351" t="str">
            <v>Adjacent Street Traffic</v>
          </cell>
          <cell r="AS351">
            <v>13</v>
          </cell>
          <cell r="AT351">
            <v>16</v>
          </cell>
          <cell r="AU351">
            <v>18</v>
          </cell>
          <cell r="AV351" t="str">
            <v>*</v>
          </cell>
          <cell r="AW351" t="str">
            <v>*</v>
          </cell>
          <cell r="AX351" t="str">
            <v>*</v>
          </cell>
          <cell r="AY351">
            <v>0</v>
          </cell>
          <cell r="AZ351">
            <v>0</v>
          </cell>
          <cell r="BA351">
            <v>0</v>
          </cell>
          <cell r="BB351">
            <v>0</v>
          </cell>
          <cell r="BC351">
            <v>0</v>
          </cell>
          <cell r="BD351">
            <v>0</v>
          </cell>
        </row>
        <row r="352">
          <cell r="A352"/>
          <cell r="B352"/>
          <cell r="C352"/>
          <cell r="D352"/>
          <cell r="E352"/>
          <cell r="F352"/>
          <cell r="G352"/>
          <cell r="H352"/>
          <cell r="I352"/>
          <cell r="J352" t="str">
            <v>Avg</v>
          </cell>
          <cell r="K352" t="str">
            <v>Avg</v>
          </cell>
          <cell r="L352" t="str">
            <v>Avg</v>
          </cell>
          <cell r="M352"/>
          <cell r="N352">
            <v>17.05</v>
          </cell>
          <cell r="O352">
            <v>1.59</v>
          </cell>
          <cell r="P352">
            <v>2.25</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812</v>
          </cell>
          <cell r="AF352" t="str">
            <v>1,000 Sq Ft</v>
          </cell>
          <cell r="AG352">
            <v>17.05</v>
          </cell>
          <cell r="AH352">
            <v>1.59</v>
          </cell>
          <cell r="AI352">
            <v>2.25</v>
          </cell>
          <cell r="AJ352">
            <v>0.62</v>
          </cell>
          <cell r="AK352">
            <v>0.38</v>
          </cell>
          <cell r="AL352">
            <v>0.46</v>
          </cell>
          <cell r="AM352">
            <v>0.54</v>
          </cell>
          <cell r="AN352">
            <v>1</v>
          </cell>
          <cell r="AO352">
            <v>1</v>
          </cell>
          <cell r="AP352">
            <v>1</v>
          </cell>
          <cell r="AQ352" t="str">
            <v>Adjacent Street Traffic</v>
          </cell>
          <cell r="AR352" t="str">
            <v>Adjacent Street Traffic</v>
          </cell>
          <cell r="AS352">
            <v>13</v>
          </cell>
          <cell r="AT352">
            <v>16</v>
          </cell>
          <cell r="AU352">
            <v>18</v>
          </cell>
          <cell r="AV352" t="str">
            <v>*</v>
          </cell>
          <cell r="AW352" t="str">
            <v>*</v>
          </cell>
          <cell r="AX352" t="str">
            <v>*</v>
          </cell>
          <cell r="AY352"/>
          <cell r="AZ352"/>
          <cell r="BA352"/>
          <cell r="BB352"/>
          <cell r="BC352"/>
          <cell r="BD352"/>
        </row>
        <row r="353">
          <cell r="A353"/>
          <cell r="B353"/>
          <cell r="C353"/>
          <cell r="D353"/>
          <cell r="E353"/>
          <cell r="F353"/>
          <cell r="G353"/>
          <cell r="H353"/>
          <cell r="I353"/>
          <cell r="J353" t="str">
            <v>Avg</v>
          </cell>
          <cell r="K353" t="str">
            <v>Avg</v>
          </cell>
          <cell r="L353" t="str">
            <v>Avg</v>
          </cell>
          <cell r="M353"/>
          <cell r="N353">
            <v>25.77</v>
          </cell>
          <cell r="O353">
            <v>2.3199999999999998</v>
          </cell>
          <cell r="P353">
            <v>2.33</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812</v>
          </cell>
          <cell r="AF353" t="str">
            <v>Employee(s)</v>
          </cell>
          <cell r="AG353">
            <v>25.77</v>
          </cell>
          <cell r="AH353">
            <v>2.3199999999999998</v>
          </cell>
          <cell r="AI353">
            <v>2.33</v>
          </cell>
          <cell r="AJ353">
            <v>0.59</v>
          </cell>
          <cell r="AK353">
            <v>0.41</v>
          </cell>
          <cell r="AL353">
            <v>0.49</v>
          </cell>
          <cell r="AM353">
            <v>0.51</v>
          </cell>
          <cell r="AN353">
            <v>1</v>
          </cell>
          <cell r="AO353">
            <v>1</v>
          </cell>
          <cell r="AP353">
            <v>1</v>
          </cell>
          <cell r="AQ353" t="str">
            <v>Adjacent Street Traffic</v>
          </cell>
          <cell r="AR353" t="str">
            <v>Adjacent Street Traffic</v>
          </cell>
          <cell r="AS353">
            <v>13</v>
          </cell>
          <cell r="AT353">
            <v>13</v>
          </cell>
          <cell r="AU353">
            <v>13</v>
          </cell>
          <cell r="AV353" t="str">
            <v>*</v>
          </cell>
          <cell r="AW353" t="str">
            <v>*</v>
          </cell>
          <cell r="AX353" t="str">
            <v>*</v>
          </cell>
          <cell r="AY353"/>
          <cell r="AZ353"/>
          <cell r="BA353"/>
          <cell r="BB353"/>
          <cell r="BC353"/>
          <cell r="BD353"/>
        </row>
        <row r="354">
          <cell r="A354">
            <v>813</v>
          </cell>
          <cell r="B354" t="str">
            <v>Free Standing Discount Superstore</v>
          </cell>
          <cell r="C354" t="str">
            <v>1,000 Sq Ft</v>
          </cell>
          <cell r="D354" t="str">
            <v>General Urban/Suburban</v>
          </cell>
          <cell r="E354"/>
          <cell r="F354"/>
          <cell r="G354"/>
          <cell r="H354"/>
          <cell r="I354"/>
          <cell r="J354" t="str">
            <v>Eq</v>
          </cell>
          <cell r="K354" t="str">
            <v>Eq</v>
          </cell>
          <cell r="L354" t="str">
            <v>Eq</v>
          </cell>
          <cell r="M354" t="str">
            <v/>
          </cell>
          <cell r="N354" t="str">
            <v>N/A</v>
          </cell>
          <cell r="O354" t="str">
            <v>N/A</v>
          </cell>
          <cell r="P354" t="str">
            <v>N/A</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813</v>
          </cell>
          <cell r="AF354" t="str">
            <v>1,000 Sq Ft</v>
          </cell>
          <cell r="AG354">
            <v>50.52</v>
          </cell>
          <cell r="AH354">
            <v>1.85</v>
          </cell>
          <cell r="AI354">
            <v>4.33</v>
          </cell>
          <cell r="AJ354">
            <v>0.56000000000000005</v>
          </cell>
          <cell r="AK354">
            <v>0.44</v>
          </cell>
          <cell r="AL354">
            <v>0.49</v>
          </cell>
          <cell r="AM354">
            <v>0.51</v>
          </cell>
          <cell r="AN354">
            <v>1</v>
          </cell>
          <cell r="AO354">
            <v>1</v>
          </cell>
          <cell r="AP354">
            <v>0.71</v>
          </cell>
          <cell r="AQ354" t="str">
            <v>Adjacent Street Traffic</v>
          </cell>
          <cell r="AR354" t="str">
            <v>Adjacent Street Traffic</v>
          </cell>
          <cell r="AS354">
            <v>72</v>
          </cell>
          <cell r="AT354">
            <v>72</v>
          </cell>
          <cell r="AU354">
            <v>96</v>
          </cell>
          <cell r="AV354" t="str">
            <v>*</v>
          </cell>
          <cell r="AW354" t="str">
            <v>*</v>
          </cell>
          <cell r="AX354" t="str">
            <v>*</v>
          </cell>
          <cell r="AY354"/>
          <cell r="AZ354"/>
          <cell r="BA354"/>
          <cell r="BB354"/>
          <cell r="BC354"/>
          <cell r="BD354"/>
        </row>
        <row r="355">
          <cell r="A355"/>
          <cell r="B355"/>
          <cell r="C355"/>
          <cell r="D355"/>
          <cell r="E355"/>
          <cell r="F355"/>
          <cell r="G355"/>
          <cell r="H355"/>
          <cell r="I355"/>
          <cell r="J355" t="str">
            <v>Avg</v>
          </cell>
          <cell r="K355" t="str">
            <v>Avg</v>
          </cell>
          <cell r="L355" t="str">
            <v>Avg</v>
          </cell>
          <cell r="M355" t="str">
            <v>Yes</v>
          </cell>
          <cell r="N355">
            <v>21.9</v>
          </cell>
          <cell r="O355">
            <v>1.78</v>
          </cell>
          <cell r="P355">
            <v>1.75</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813</v>
          </cell>
          <cell r="AF355" t="str">
            <v>Employee(s)</v>
          </cell>
          <cell r="AG355">
            <v>21.9</v>
          </cell>
          <cell r="AH355">
            <v>1.78</v>
          </cell>
          <cell r="AI355">
            <v>1.75</v>
          </cell>
          <cell r="AJ355">
            <v>0.52</v>
          </cell>
          <cell r="AK355">
            <v>0.48</v>
          </cell>
          <cell r="AL355">
            <v>0.49</v>
          </cell>
          <cell r="AM355">
            <v>0.21</v>
          </cell>
          <cell r="AN355">
            <v>1</v>
          </cell>
          <cell r="AO355">
            <v>1</v>
          </cell>
          <cell r="AP355">
            <v>1</v>
          </cell>
          <cell r="AQ355" t="str">
            <v>Generator</v>
          </cell>
          <cell r="AR355" t="str">
            <v>Generator</v>
          </cell>
          <cell r="AS355">
            <v>3</v>
          </cell>
          <cell r="AT355">
            <v>2</v>
          </cell>
          <cell r="AU355">
            <v>3</v>
          </cell>
          <cell r="AV355" t="str">
            <v>*</v>
          </cell>
          <cell r="AW355" t="str">
            <v>*</v>
          </cell>
          <cell r="AX355" t="str">
            <v>*</v>
          </cell>
          <cell r="AY355"/>
          <cell r="AZ355"/>
          <cell r="BA355"/>
          <cell r="BB355"/>
          <cell r="BC355"/>
          <cell r="BD355"/>
        </row>
        <row r="356">
          <cell r="A356" t="str">
            <v>813a</v>
          </cell>
          <cell r="B356" t="str">
            <v>Free Standing Discount Superstore (Saturday)</v>
          </cell>
          <cell r="C356" t="str">
            <v>1,000 Sq Ft</v>
          </cell>
          <cell r="D356" t="str">
            <v>Dense Multi-Use Urban</v>
          </cell>
          <cell r="E356"/>
          <cell r="F356"/>
          <cell r="G356"/>
          <cell r="H356"/>
          <cell r="I356"/>
          <cell r="J356" t="str">
            <v>Avg</v>
          </cell>
          <cell r="K356" t="str">
            <v>Eq</v>
          </cell>
          <cell r="L356" t="str">
            <v>Eq</v>
          </cell>
          <cell r="M356" t="str">
            <v>Yes</v>
          </cell>
          <cell r="N356">
            <v>5.0599999999999996</v>
          </cell>
          <cell r="O356" t="str">
            <v>N/A</v>
          </cell>
          <cell r="P356" t="str">
            <v>N/A</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cell r="AF356" t="str">
            <v>1,000 Sq Ft</v>
          </cell>
          <cell r="AG356">
            <v>5.0599999999999996</v>
          </cell>
          <cell r="AH356" t="str">
            <v>*</v>
          </cell>
          <cell r="AI356" t="str">
            <v>*</v>
          </cell>
          <cell r="AJ356" t="str">
            <v>*</v>
          </cell>
          <cell r="AK356" t="str">
            <v>*</v>
          </cell>
          <cell r="AL356" t="str">
            <v>*</v>
          </cell>
          <cell r="AM356" t="str">
            <v>*</v>
          </cell>
          <cell r="AN356">
            <v>1</v>
          </cell>
          <cell r="AO356">
            <v>1</v>
          </cell>
          <cell r="AP356">
            <v>1</v>
          </cell>
          <cell r="AQ356">
            <v>0</v>
          </cell>
          <cell r="AR356">
            <v>0</v>
          </cell>
          <cell r="AS356">
            <v>1</v>
          </cell>
          <cell r="AT356" t="str">
            <v>*</v>
          </cell>
          <cell r="AU356" t="str">
            <v>*</v>
          </cell>
          <cell r="AV356" t="str">
            <v>*</v>
          </cell>
          <cell r="AW356" t="str">
            <v>*</v>
          </cell>
          <cell r="AX356" t="str">
            <v>*</v>
          </cell>
          <cell r="AY356">
            <v>0</v>
          </cell>
          <cell r="AZ356">
            <v>0</v>
          </cell>
          <cell r="BA356">
            <v>0</v>
          </cell>
          <cell r="BB356">
            <v>0</v>
          </cell>
          <cell r="BC356">
            <v>0</v>
          </cell>
          <cell r="BD356">
            <v>0</v>
          </cell>
        </row>
        <row r="357">
          <cell r="A357"/>
          <cell r="B357"/>
          <cell r="C357"/>
          <cell r="D357"/>
          <cell r="E357"/>
          <cell r="F357"/>
          <cell r="G357"/>
          <cell r="H357"/>
          <cell r="I357"/>
          <cell r="J357"/>
          <cell r="K357" t="str">
            <v>Eq</v>
          </cell>
          <cell r="L357"/>
          <cell r="M357"/>
          <cell r="N357"/>
          <cell r="O357"/>
          <cell r="P357"/>
          <cell r="Q357"/>
          <cell r="R357">
            <v>0</v>
          </cell>
          <cell r="S357"/>
          <cell r="T357"/>
          <cell r="U357"/>
          <cell r="V357">
            <v>0</v>
          </cell>
          <cell r="W357"/>
          <cell r="X357"/>
          <cell r="Y357">
            <v>0</v>
          </cell>
          <cell r="Z357">
            <v>0</v>
          </cell>
          <cell r="AA357"/>
          <cell r="AB357"/>
          <cell r="AC357"/>
          <cell r="AD357"/>
          <cell r="AE357" t="str">
            <v>813a</v>
          </cell>
          <cell r="AF357" t="str">
            <v>1,000 Sq Ft</v>
          </cell>
          <cell r="AG357">
            <v>5.0599999999999996</v>
          </cell>
          <cell r="AH357" t="str">
            <v>*</v>
          </cell>
          <cell r="AI357" t="str">
            <v>*</v>
          </cell>
          <cell r="AJ357" t="str">
            <v>*</v>
          </cell>
          <cell r="AK357" t="str">
            <v>*</v>
          </cell>
          <cell r="AL357" t="str">
            <v>*</v>
          </cell>
          <cell r="AM357" t="str">
            <v>*</v>
          </cell>
          <cell r="AN357">
            <v>1</v>
          </cell>
          <cell r="AO357">
            <v>1</v>
          </cell>
          <cell r="AP357">
            <v>1</v>
          </cell>
          <cell r="AQ357"/>
          <cell r="AR357"/>
          <cell r="AS357">
            <v>1</v>
          </cell>
          <cell r="AT357" t="str">
            <v>*</v>
          </cell>
          <cell r="AU357" t="str">
            <v>*</v>
          </cell>
          <cell r="AV357" t="str">
            <v>*</v>
          </cell>
          <cell r="AW357" t="str">
            <v>*</v>
          </cell>
          <cell r="AX357" t="str">
            <v>*</v>
          </cell>
          <cell r="AY357"/>
          <cell r="AZ357"/>
          <cell r="BA357"/>
          <cell r="BB357"/>
          <cell r="BC357"/>
          <cell r="BD357"/>
        </row>
        <row r="358">
          <cell r="A358">
            <v>814</v>
          </cell>
          <cell r="B358" t="str">
            <v>Variety Store (AKA dollar-type store)</v>
          </cell>
          <cell r="C358" t="str">
            <v>1,000 Sq Ft</v>
          </cell>
          <cell r="D358" t="str">
            <v>General Urban/Suburban</v>
          </cell>
          <cell r="E358"/>
          <cell r="F358"/>
          <cell r="G358"/>
          <cell r="H358"/>
          <cell r="I358"/>
          <cell r="J358" t="str">
            <v>Eq</v>
          </cell>
          <cell r="K358" t="str">
            <v>Eq</v>
          </cell>
          <cell r="L358" t="str">
            <v>Eq</v>
          </cell>
          <cell r="M358" t="str">
            <v/>
          </cell>
          <cell r="N358" t="str">
            <v>N/A</v>
          </cell>
          <cell r="O358" t="str">
            <v>N/A</v>
          </cell>
          <cell r="P358" t="str">
            <v>N/A</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cell r="AF358" t="str">
            <v>1,000 Sq Ft</v>
          </cell>
          <cell r="AG358">
            <v>63.66</v>
          </cell>
          <cell r="AH358">
            <v>3.04</v>
          </cell>
          <cell r="AI358">
            <v>6.7</v>
          </cell>
          <cell r="AJ358">
            <v>0.55000000000000004</v>
          </cell>
          <cell r="AK358">
            <v>0.45</v>
          </cell>
          <cell r="AL358">
            <v>0.51</v>
          </cell>
          <cell r="AM358">
            <v>0.49</v>
          </cell>
          <cell r="AN358">
            <v>1</v>
          </cell>
          <cell r="AO358">
            <v>1</v>
          </cell>
          <cell r="AP358">
            <v>0.65999999999999992</v>
          </cell>
          <cell r="AQ358" t="str">
            <v>Adjacent Street Traffic</v>
          </cell>
          <cell r="AR358" t="str">
            <v>Adjacent Street Traffic</v>
          </cell>
          <cell r="AS358">
            <v>29</v>
          </cell>
          <cell r="AT358">
            <v>29</v>
          </cell>
          <cell r="AU358">
            <v>29</v>
          </cell>
          <cell r="AV358" t="str">
            <v>*</v>
          </cell>
          <cell r="AW358" t="str">
            <v>*</v>
          </cell>
          <cell r="AX358" t="str">
            <v>*</v>
          </cell>
          <cell r="AY358">
            <v>0</v>
          </cell>
          <cell r="AZ358">
            <v>0</v>
          </cell>
          <cell r="BA358">
            <v>0</v>
          </cell>
          <cell r="BB358">
            <v>0</v>
          </cell>
          <cell r="BC358">
            <v>0</v>
          </cell>
          <cell r="BD358">
            <v>0</v>
          </cell>
        </row>
        <row r="359">
          <cell r="A359"/>
          <cell r="B359"/>
          <cell r="C359"/>
          <cell r="D359"/>
          <cell r="E359"/>
          <cell r="F359"/>
          <cell r="G359"/>
          <cell r="H359"/>
          <cell r="I359"/>
          <cell r="J359" t="str">
            <v>Eq</v>
          </cell>
          <cell r="K359" t="str">
            <v>Eq</v>
          </cell>
          <cell r="L359" t="str">
            <v>Eq</v>
          </cell>
          <cell r="M359" t="str">
            <v/>
          </cell>
          <cell r="N359" t="str">
            <v>N/A</v>
          </cell>
          <cell r="O359" t="str">
            <v>N/A</v>
          </cell>
          <cell r="P359" t="str">
            <v>N/A</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814</v>
          </cell>
          <cell r="AF359" t="str">
            <v>1,000 Sq Ft</v>
          </cell>
          <cell r="AG359">
            <v>63.66</v>
          </cell>
          <cell r="AH359">
            <v>3.04</v>
          </cell>
          <cell r="AI359">
            <v>6.7</v>
          </cell>
          <cell r="AJ359">
            <v>0.55000000000000004</v>
          </cell>
          <cell r="AK359">
            <v>0.45</v>
          </cell>
          <cell r="AL359">
            <v>0.51</v>
          </cell>
          <cell r="AM359">
            <v>0.49</v>
          </cell>
          <cell r="AN359">
            <v>1</v>
          </cell>
          <cell r="AO359">
            <v>1</v>
          </cell>
          <cell r="AP359">
            <v>0.65999999999999992</v>
          </cell>
          <cell r="AQ359" t="str">
            <v>Adjacent Street Traffic</v>
          </cell>
          <cell r="AR359" t="str">
            <v>Adjacent Street Traffic</v>
          </cell>
          <cell r="AS359">
            <v>29</v>
          </cell>
          <cell r="AT359">
            <v>29</v>
          </cell>
          <cell r="AU359">
            <v>29</v>
          </cell>
          <cell r="AV359" t="str">
            <v>*</v>
          </cell>
          <cell r="AW359" t="str">
            <v>*</v>
          </cell>
          <cell r="AX359" t="str">
            <v>*</v>
          </cell>
          <cell r="AY359"/>
          <cell r="AZ359"/>
          <cell r="BA359"/>
          <cell r="BB359"/>
          <cell r="BC359"/>
          <cell r="BD359"/>
        </row>
        <row r="360">
          <cell r="A360"/>
          <cell r="B360"/>
          <cell r="C360"/>
          <cell r="D360"/>
          <cell r="E360"/>
          <cell r="F360"/>
          <cell r="G360"/>
          <cell r="H360"/>
          <cell r="I360"/>
          <cell r="J360" t="str">
            <v>Avg</v>
          </cell>
          <cell r="K360" t="str">
            <v>Avg</v>
          </cell>
          <cell r="L360" t="str">
            <v>Avg</v>
          </cell>
          <cell r="M360" t="str">
            <v/>
          </cell>
          <cell r="N360">
            <v>95.59</v>
          </cell>
          <cell r="O360">
            <v>3.04</v>
          </cell>
          <cell r="P360">
            <v>10.47</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814</v>
          </cell>
          <cell r="AF360" t="str">
            <v>Employee(s)</v>
          </cell>
          <cell r="AG360">
            <v>95.59</v>
          </cell>
          <cell r="AH360">
            <v>3.04</v>
          </cell>
          <cell r="AI360">
            <v>10.47</v>
          </cell>
          <cell r="AJ360">
            <v>0.56000000000000005</v>
          </cell>
          <cell r="AK360">
            <v>0.44</v>
          </cell>
          <cell r="AL360">
            <v>0.52</v>
          </cell>
          <cell r="AM360">
            <v>0.48</v>
          </cell>
          <cell r="AN360">
            <v>1</v>
          </cell>
          <cell r="AO360">
            <v>1</v>
          </cell>
          <cell r="AP360">
            <v>0.65999999999999992</v>
          </cell>
          <cell r="AQ360" t="str">
            <v>Adjacent Street Traffic</v>
          </cell>
          <cell r="AR360" t="str">
            <v>Adjacent Street Traffic</v>
          </cell>
          <cell r="AS360">
            <v>9</v>
          </cell>
          <cell r="AT360">
            <v>9</v>
          </cell>
          <cell r="AU360">
            <v>9</v>
          </cell>
          <cell r="AV360" t="str">
            <v>*</v>
          </cell>
          <cell r="AW360" t="str">
            <v>*</v>
          </cell>
          <cell r="AX360" t="str">
            <v>*</v>
          </cell>
          <cell r="AY360"/>
          <cell r="AZ360"/>
          <cell r="BA360"/>
          <cell r="BB360"/>
          <cell r="BC360"/>
          <cell r="BD360"/>
        </row>
        <row r="361">
          <cell r="A361" t="str">
            <v>814a</v>
          </cell>
          <cell r="B361" t="str">
            <v>Variety Store (AKA dollar-type store)</v>
          </cell>
          <cell r="C361" t="str">
            <v>1,000 Sq Ft</v>
          </cell>
          <cell r="D361" t="str">
            <v>Dense Multi-Use Urban</v>
          </cell>
          <cell r="E361"/>
          <cell r="F361"/>
          <cell r="G361"/>
          <cell r="H361"/>
          <cell r="I361"/>
          <cell r="J361" t="str">
            <v>Avg</v>
          </cell>
          <cell r="K361" t="str">
            <v>Avg</v>
          </cell>
          <cell r="L361" t="str">
            <v>Avg</v>
          </cell>
          <cell r="M361" t="str">
            <v>Yes</v>
          </cell>
          <cell r="N361">
            <v>37.270000000000003</v>
          </cell>
          <cell r="O361">
            <v>1.47</v>
          </cell>
          <cell r="P361">
            <v>3.1</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t="str">
            <v>814a</v>
          </cell>
          <cell r="AF361" t="str">
            <v>1,000 Sq Ft</v>
          </cell>
          <cell r="AG361">
            <v>37.270000000000003</v>
          </cell>
          <cell r="AH361">
            <v>1.47</v>
          </cell>
          <cell r="AI361">
            <v>3.1</v>
          </cell>
          <cell r="AJ361">
            <v>0.56999999999999995</v>
          </cell>
          <cell r="AK361">
            <v>0.43</v>
          </cell>
          <cell r="AL361">
            <v>0.51</v>
          </cell>
          <cell r="AM361">
            <v>0.49</v>
          </cell>
          <cell r="AN361">
            <v>1</v>
          </cell>
          <cell r="AO361">
            <v>1</v>
          </cell>
          <cell r="AP361">
            <v>1</v>
          </cell>
          <cell r="AQ361" t="str">
            <v>Adjacent Street Traffic</v>
          </cell>
          <cell r="AR361" t="str">
            <v>Adjacent Street Traffic</v>
          </cell>
          <cell r="AS361">
            <v>2</v>
          </cell>
          <cell r="AT361">
            <v>2</v>
          </cell>
          <cell r="AU361">
            <v>2</v>
          </cell>
          <cell r="AV361" t="str">
            <v>*</v>
          </cell>
          <cell r="AW361" t="str">
            <v>*</v>
          </cell>
          <cell r="AX361" t="str">
            <v>*</v>
          </cell>
          <cell r="AY361"/>
          <cell r="AZ361"/>
          <cell r="BA361"/>
          <cell r="BB361"/>
          <cell r="BC361"/>
          <cell r="BD361"/>
        </row>
        <row r="362">
          <cell r="A362">
            <v>815</v>
          </cell>
          <cell r="B362" t="str">
            <v>Free Standing Discount Store</v>
          </cell>
          <cell r="C362" t="str">
            <v>1,000 Sq Ft</v>
          </cell>
          <cell r="D362" t="str">
            <v>General Urban/Suburban</v>
          </cell>
          <cell r="E362"/>
          <cell r="F362"/>
          <cell r="G362"/>
          <cell r="H362"/>
          <cell r="I362"/>
          <cell r="J362" t="str">
            <v>Eq</v>
          </cell>
          <cell r="K362" t="str">
            <v>Avg</v>
          </cell>
          <cell r="L362" t="str">
            <v>Avg</v>
          </cell>
          <cell r="M362" t="str">
            <v/>
          </cell>
          <cell r="N362" t="str">
            <v>N/A</v>
          </cell>
          <cell r="O362">
            <v>1.18</v>
          </cell>
          <cell r="P362">
            <v>4.8600000000000003</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cell r="AF362" t="str">
            <v>1,000 Sq Ft</v>
          </cell>
          <cell r="AG362">
            <v>53.87</v>
          </cell>
          <cell r="AH362">
            <v>1.18</v>
          </cell>
          <cell r="AI362">
            <v>4.8600000000000003</v>
          </cell>
          <cell r="AJ362">
            <v>0.7</v>
          </cell>
          <cell r="AK362">
            <v>0.3</v>
          </cell>
          <cell r="AL362">
            <v>0.5</v>
          </cell>
          <cell r="AM362">
            <v>0.5</v>
          </cell>
          <cell r="AN362">
            <v>1</v>
          </cell>
          <cell r="AO362">
            <v>1</v>
          </cell>
          <cell r="AP362">
            <v>0.83</v>
          </cell>
          <cell r="AQ362" t="str">
            <v>Adjacent Street Traffic</v>
          </cell>
          <cell r="AR362" t="str">
            <v>Adjacent Street Traffic</v>
          </cell>
          <cell r="AS362">
            <v>21</v>
          </cell>
          <cell r="AT362">
            <v>10</v>
          </cell>
          <cell r="AU362">
            <v>60</v>
          </cell>
          <cell r="AV362">
            <v>0.83</v>
          </cell>
          <cell r="AW362">
            <v>0.64</v>
          </cell>
          <cell r="AX362">
            <v>0.59</v>
          </cell>
          <cell r="AY362" t="str">
            <v>Ln(T) = 0.77 Ln(X) + 5.05</v>
          </cell>
          <cell r="AZ362" t="str">
            <v>Ln(T) = 0.84 Ln(X) + 0.74</v>
          </cell>
          <cell r="BA362" t="str">
            <v>Ln(T) = 0.84 Ln(X) + 2.30</v>
          </cell>
          <cell r="BB362">
            <v>0</v>
          </cell>
          <cell r="BC362">
            <v>0</v>
          </cell>
          <cell r="BD362">
            <v>0</v>
          </cell>
        </row>
        <row r="363">
          <cell r="A363"/>
          <cell r="B363"/>
          <cell r="C363"/>
          <cell r="D363"/>
          <cell r="E363"/>
          <cell r="F363"/>
          <cell r="G363"/>
          <cell r="H363"/>
          <cell r="I363"/>
          <cell r="J363" t="str">
            <v>Eq</v>
          </cell>
          <cell r="K363" t="str">
            <v>Avg</v>
          </cell>
          <cell r="L363" t="str">
            <v>Avg</v>
          </cell>
          <cell r="M363"/>
          <cell r="N363" t="str">
            <v>N/A</v>
          </cell>
          <cell r="O363">
            <v>1.18</v>
          </cell>
          <cell r="P363">
            <v>4.8600000000000003</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815</v>
          </cell>
          <cell r="AF363" t="str">
            <v>1,000 Sq Ft</v>
          </cell>
          <cell r="AG363">
            <v>53.87</v>
          </cell>
          <cell r="AH363">
            <v>1.18</v>
          </cell>
          <cell r="AI363">
            <v>4.8600000000000003</v>
          </cell>
          <cell r="AJ363">
            <v>0.7</v>
          </cell>
          <cell r="AK363">
            <v>0.3</v>
          </cell>
          <cell r="AL363">
            <v>0.5</v>
          </cell>
          <cell r="AM363">
            <v>0.5</v>
          </cell>
          <cell r="AN363">
            <v>1</v>
          </cell>
          <cell r="AO363">
            <v>1</v>
          </cell>
          <cell r="AP363">
            <v>0.83</v>
          </cell>
          <cell r="AQ363" t="str">
            <v>Adjacent Street Traffic</v>
          </cell>
          <cell r="AR363" t="str">
            <v>Adjacent Street Traffic</v>
          </cell>
          <cell r="AS363">
            <v>21</v>
          </cell>
          <cell r="AT363">
            <v>10</v>
          </cell>
          <cell r="AU363">
            <v>60</v>
          </cell>
          <cell r="AV363">
            <v>0.83</v>
          </cell>
          <cell r="AW363">
            <v>0.64</v>
          </cell>
          <cell r="AX363">
            <v>0.59</v>
          </cell>
          <cell r="AY363" t="str">
            <v>Ln(T) = 0.77 Ln(X) + 5.05</v>
          </cell>
          <cell r="AZ363" t="str">
            <v>Ln(T) = 0.84 Ln(X) + 0.74</v>
          </cell>
          <cell r="BA363" t="str">
            <v>Ln(T) = 0.84 Ln(X) + 2.30</v>
          </cell>
          <cell r="BB363">
            <v>0</v>
          </cell>
          <cell r="BC363">
            <v>0</v>
          </cell>
          <cell r="BD363">
            <v>0</v>
          </cell>
        </row>
        <row r="364">
          <cell r="A364"/>
          <cell r="B364"/>
          <cell r="C364"/>
          <cell r="D364"/>
          <cell r="E364"/>
          <cell r="F364"/>
          <cell r="G364"/>
          <cell r="H364"/>
          <cell r="I364"/>
          <cell r="J364" t="str">
            <v>Avg</v>
          </cell>
          <cell r="K364" t="str">
            <v>Avg</v>
          </cell>
          <cell r="L364" t="str">
            <v>Eq</v>
          </cell>
          <cell r="M364"/>
          <cell r="N364">
            <v>24.63</v>
          </cell>
          <cell r="O364">
            <v>0.55000000000000004</v>
          </cell>
          <cell r="P364" t="str">
            <v>N/A</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815</v>
          </cell>
          <cell r="AF364" t="str">
            <v>Employee(s)</v>
          </cell>
          <cell r="AG364">
            <v>24.63</v>
          </cell>
          <cell r="AH364">
            <v>0.55000000000000004</v>
          </cell>
          <cell r="AI364">
            <v>3.49</v>
          </cell>
          <cell r="AJ364">
            <v>0.66</v>
          </cell>
          <cell r="AK364">
            <v>0.34</v>
          </cell>
          <cell r="AL364">
            <v>0.5</v>
          </cell>
          <cell r="AM364">
            <v>0.5</v>
          </cell>
          <cell r="AN364">
            <v>1</v>
          </cell>
          <cell r="AO364">
            <v>1</v>
          </cell>
          <cell r="AP364">
            <v>0.83</v>
          </cell>
          <cell r="AQ364" t="str">
            <v>Adjacent Street Traffic</v>
          </cell>
          <cell r="AR364" t="str">
            <v>Adjacent Street Traffic</v>
          </cell>
          <cell r="AS364">
            <v>2</v>
          </cell>
          <cell r="AT364">
            <v>2</v>
          </cell>
          <cell r="AU364">
            <v>20</v>
          </cell>
          <cell r="AV364" t="str">
            <v>*</v>
          </cell>
          <cell r="AW364" t="str">
            <v>*</v>
          </cell>
          <cell r="AX364" t="str">
            <v>*</v>
          </cell>
          <cell r="AY364"/>
          <cell r="AZ364"/>
          <cell r="BA364"/>
          <cell r="BB364"/>
          <cell r="BC364"/>
          <cell r="BD364"/>
        </row>
        <row r="365">
          <cell r="A365">
            <v>816</v>
          </cell>
          <cell r="B365" t="str">
            <v>Hardware/Paint Store</v>
          </cell>
          <cell r="C365" t="str">
            <v>1,000 Sq Ft</v>
          </cell>
          <cell r="D365" t="str">
            <v>General Urban/Suburban</v>
          </cell>
          <cell r="E365"/>
          <cell r="F365"/>
          <cell r="G365"/>
          <cell r="H365"/>
          <cell r="I365"/>
          <cell r="J365" t="str">
            <v>Avg</v>
          </cell>
          <cell r="K365" t="str">
            <v>Avg</v>
          </cell>
          <cell r="L365" t="str">
            <v>Avg</v>
          </cell>
          <cell r="M365" t="str">
            <v>Yes</v>
          </cell>
          <cell r="N365">
            <v>8.07</v>
          </cell>
          <cell r="O365">
            <v>0.92</v>
          </cell>
          <cell r="P365">
            <v>2.98</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cell r="AF365" t="str">
            <v>1,000 Sq Ft</v>
          </cell>
          <cell r="AG365">
            <v>8.07</v>
          </cell>
          <cell r="AH365">
            <v>0.92</v>
          </cell>
          <cell r="AI365">
            <v>2.98</v>
          </cell>
          <cell r="AJ365">
            <v>0.54</v>
          </cell>
          <cell r="AK365">
            <v>0.46</v>
          </cell>
          <cell r="AL365">
            <v>0.46</v>
          </cell>
          <cell r="AM365">
            <v>0.54</v>
          </cell>
          <cell r="AN365">
            <v>1</v>
          </cell>
          <cell r="AO365">
            <v>1</v>
          </cell>
          <cell r="AP365">
            <v>0.74</v>
          </cell>
          <cell r="AQ365" t="str">
            <v>Adjacent Street Traffic</v>
          </cell>
          <cell r="AR365" t="str">
            <v>Adjacent Street Traffic</v>
          </cell>
          <cell r="AS365">
            <v>4</v>
          </cell>
          <cell r="AT365">
            <v>4</v>
          </cell>
          <cell r="AU365">
            <v>7</v>
          </cell>
          <cell r="AV365" t="str">
            <v>*</v>
          </cell>
          <cell r="AW365">
            <v>0.62</v>
          </cell>
          <cell r="AX365" t="str">
            <v>*</v>
          </cell>
          <cell r="AY365">
            <v>0</v>
          </cell>
          <cell r="AZ365" t="str">
            <v>T = 0.75(X) + 1.92</v>
          </cell>
          <cell r="BA365">
            <v>0</v>
          </cell>
          <cell r="BB365">
            <v>0</v>
          </cell>
          <cell r="BC365">
            <v>0</v>
          </cell>
          <cell r="BD365">
            <v>0</v>
          </cell>
        </row>
        <row r="366">
          <cell r="A366"/>
          <cell r="B366"/>
          <cell r="C366"/>
          <cell r="D366"/>
          <cell r="E366"/>
          <cell r="F366"/>
          <cell r="G366"/>
          <cell r="H366"/>
          <cell r="I366"/>
          <cell r="J366" t="str">
            <v>Avg</v>
          </cell>
          <cell r="K366" t="str">
            <v>Avg</v>
          </cell>
          <cell r="L366" t="str">
            <v>Avg</v>
          </cell>
          <cell r="M366" t="str">
            <v>Yes</v>
          </cell>
          <cell r="N366">
            <v>8.07</v>
          </cell>
          <cell r="O366">
            <v>0.92</v>
          </cell>
          <cell r="P366">
            <v>2.98</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816</v>
          </cell>
          <cell r="AF366" t="str">
            <v>1,000 Sq Ft</v>
          </cell>
          <cell r="AG366">
            <v>8.07</v>
          </cell>
          <cell r="AH366">
            <v>0.92</v>
          </cell>
          <cell r="AI366">
            <v>2.98</v>
          </cell>
          <cell r="AJ366">
            <v>0.54</v>
          </cell>
          <cell r="AK366">
            <v>0.46</v>
          </cell>
          <cell r="AL366">
            <v>0.46</v>
          </cell>
          <cell r="AM366">
            <v>0.54</v>
          </cell>
          <cell r="AN366">
            <v>1</v>
          </cell>
          <cell r="AO366">
            <v>1</v>
          </cell>
          <cell r="AP366">
            <v>0.74</v>
          </cell>
          <cell r="AQ366" t="str">
            <v>Adjacent Street Traffic</v>
          </cell>
          <cell r="AR366" t="str">
            <v>Adjacent Street Traffic</v>
          </cell>
          <cell r="AS366">
            <v>4</v>
          </cell>
          <cell r="AT366">
            <v>4</v>
          </cell>
          <cell r="AU366">
            <v>7</v>
          </cell>
          <cell r="AV366" t="str">
            <v>*</v>
          </cell>
          <cell r="AW366">
            <v>0.62</v>
          </cell>
          <cell r="AX366" t="str">
            <v>*</v>
          </cell>
          <cell r="AY366"/>
          <cell r="AZ366" t="str">
            <v>T = 0.75(X) + 1.92</v>
          </cell>
          <cell r="BA366"/>
          <cell r="BB366"/>
          <cell r="BC366">
            <v>0</v>
          </cell>
          <cell r="BD366"/>
        </row>
        <row r="367">
          <cell r="A367"/>
          <cell r="B367"/>
          <cell r="C367"/>
          <cell r="D367"/>
          <cell r="E367"/>
          <cell r="F367"/>
          <cell r="G367"/>
          <cell r="H367"/>
          <cell r="I367"/>
          <cell r="J367" t="str">
            <v>Avg</v>
          </cell>
          <cell r="K367" t="str">
            <v>Avg</v>
          </cell>
          <cell r="L367" t="str">
            <v>Avg</v>
          </cell>
          <cell r="M367" t="str">
            <v>Yes</v>
          </cell>
          <cell r="N367">
            <v>27.69</v>
          </cell>
          <cell r="O367">
            <v>3.15</v>
          </cell>
          <cell r="P367">
            <v>3.67</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816</v>
          </cell>
          <cell r="AF367" t="str">
            <v>Employee(s)</v>
          </cell>
          <cell r="AG367">
            <v>27.69</v>
          </cell>
          <cell r="AH367">
            <v>3.15</v>
          </cell>
          <cell r="AI367">
            <v>3.67</v>
          </cell>
          <cell r="AJ367">
            <v>0.54</v>
          </cell>
          <cell r="AK367">
            <v>0.46</v>
          </cell>
          <cell r="AL367">
            <v>0.39</v>
          </cell>
          <cell r="AM367">
            <v>0.61</v>
          </cell>
          <cell r="AN367">
            <v>1</v>
          </cell>
          <cell r="AO367">
            <v>1</v>
          </cell>
          <cell r="AP367">
            <v>0.74</v>
          </cell>
          <cell r="AQ367" t="str">
            <v>Adjacent Street Traffic</v>
          </cell>
          <cell r="AR367" t="str">
            <v>Adjacent Street Traffic</v>
          </cell>
          <cell r="AS367">
            <v>4</v>
          </cell>
          <cell r="AT367">
            <v>4</v>
          </cell>
          <cell r="AU367">
            <v>3</v>
          </cell>
          <cell r="AV367" t="str">
            <v>*</v>
          </cell>
          <cell r="AW367" t="str">
            <v>*</v>
          </cell>
          <cell r="AX367" t="str">
            <v>*</v>
          </cell>
          <cell r="AY367"/>
          <cell r="AZ367"/>
          <cell r="BA367"/>
          <cell r="BB367"/>
          <cell r="BC367"/>
          <cell r="BD367"/>
        </row>
        <row r="368">
          <cell r="A368">
            <v>817</v>
          </cell>
          <cell r="B368" t="str">
            <v>Nursery (Garden Center)</v>
          </cell>
          <cell r="C368" t="str">
            <v>1,000 Sq Ft</v>
          </cell>
          <cell r="D368" t="str">
            <v>General Urban/Suburban</v>
          </cell>
          <cell r="E368"/>
          <cell r="F368"/>
          <cell r="G368"/>
          <cell r="H368"/>
          <cell r="I368"/>
          <cell r="J368" t="str">
            <v>Avg</v>
          </cell>
          <cell r="K368" t="str">
            <v>Avg</v>
          </cell>
          <cell r="L368" t="str">
            <v>Avg</v>
          </cell>
          <cell r="M368" t="str">
            <v/>
          </cell>
          <cell r="N368">
            <v>68.099999999999994</v>
          </cell>
          <cell r="O368">
            <v>2.4300000000000002</v>
          </cell>
          <cell r="P368">
            <v>6.94</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cell r="AF368" t="str">
            <v>1,000 Sq Ft</v>
          </cell>
          <cell r="AG368">
            <v>68.099999999999994</v>
          </cell>
          <cell r="AH368">
            <v>2.4300000000000002</v>
          </cell>
          <cell r="AI368">
            <v>6.94</v>
          </cell>
          <cell r="AJ368" t="str">
            <v>*</v>
          </cell>
          <cell r="AK368" t="str">
            <v>*</v>
          </cell>
          <cell r="AL368" t="str">
            <v>*</v>
          </cell>
          <cell r="AM368" t="str">
            <v>*</v>
          </cell>
          <cell r="AN368">
            <v>1</v>
          </cell>
          <cell r="AO368">
            <v>1</v>
          </cell>
          <cell r="AP368">
            <v>1</v>
          </cell>
          <cell r="AQ368" t="str">
            <v>Adjacent Street Traffic</v>
          </cell>
          <cell r="AR368" t="str">
            <v>Adjacent Street Traffic</v>
          </cell>
          <cell r="AS368">
            <v>10</v>
          </cell>
          <cell r="AT368">
            <v>11</v>
          </cell>
          <cell r="AU368">
            <v>11</v>
          </cell>
          <cell r="AV368" t="str">
            <v>*</v>
          </cell>
          <cell r="AW368" t="str">
            <v>*</v>
          </cell>
          <cell r="AX368" t="str">
            <v>*</v>
          </cell>
          <cell r="AY368">
            <v>0</v>
          </cell>
          <cell r="AZ368">
            <v>0</v>
          </cell>
          <cell r="BA368">
            <v>0</v>
          </cell>
          <cell r="BB368">
            <v>0</v>
          </cell>
          <cell r="BC368">
            <v>0</v>
          </cell>
          <cell r="BD368">
            <v>0</v>
          </cell>
        </row>
        <row r="369">
          <cell r="A369"/>
          <cell r="B369"/>
          <cell r="C369"/>
          <cell r="D369"/>
          <cell r="E369"/>
          <cell r="F369"/>
          <cell r="G369"/>
          <cell r="H369"/>
          <cell r="I369"/>
          <cell r="J369" t="str">
            <v>Avg</v>
          </cell>
          <cell r="K369" t="str">
            <v>Avg</v>
          </cell>
          <cell r="L369" t="str">
            <v>Avg</v>
          </cell>
          <cell r="M369"/>
          <cell r="N369">
            <v>68.099999999999994</v>
          </cell>
          <cell r="O369">
            <v>2.4300000000000002</v>
          </cell>
          <cell r="P369">
            <v>6.94</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817</v>
          </cell>
          <cell r="AF369" t="str">
            <v>1,000 Sq Ft</v>
          </cell>
          <cell r="AG369">
            <v>68.099999999999994</v>
          </cell>
          <cell r="AH369">
            <v>2.4300000000000002</v>
          </cell>
          <cell r="AI369">
            <v>6.94</v>
          </cell>
          <cell r="AJ369" t="str">
            <v>*</v>
          </cell>
          <cell r="AK369" t="str">
            <v>*</v>
          </cell>
          <cell r="AL369" t="str">
            <v>*</v>
          </cell>
          <cell r="AM369" t="str">
            <v>*</v>
          </cell>
          <cell r="AN369">
            <v>1</v>
          </cell>
          <cell r="AO369">
            <v>1</v>
          </cell>
          <cell r="AP369">
            <v>1</v>
          </cell>
          <cell r="AQ369" t="str">
            <v>Adjacent Street Traffic</v>
          </cell>
          <cell r="AR369" t="str">
            <v>Adjacent Street Traffic</v>
          </cell>
          <cell r="AS369">
            <v>10</v>
          </cell>
          <cell r="AT369">
            <v>11</v>
          </cell>
          <cell r="AU369">
            <v>11</v>
          </cell>
          <cell r="AV369" t="str">
            <v>*</v>
          </cell>
          <cell r="AW369" t="str">
            <v>*</v>
          </cell>
          <cell r="AX369" t="str">
            <v>*</v>
          </cell>
          <cell r="AY369"/>
          <cell r="AZ369"/>
          <cell r="BA369"/>
          <cell r="BB369"/>
          <cell r="BC369"/>
          <cell r="BD369"/>
        </row>
        <row r="370">
          <cell r="A370"/>
          <cell r="B370"/>
          <cell r="C370"/>
          <cell r="D370"/>
          <cell r="E370"/>
          <cell r="F370"/>
          <cell r="G370"/>
          <cell r="H370"/>
          <cell r="I370"/>
          <cell r="J370" t="str">
            <v>Avg</v>
          </cell>
          <cell r="K370" t="str">
            <v>Avg</v>
          </cell>
          <cell r="L370" t="str">
            <v>Avg</v>
          </cell>
          <cell r="M370"/>
          <cell r="N370">
            <v>108.1</v>
          </cell>
          <cell r="O370">
            <v>2.82</v>
          </cell>
          <cell r="P370">
            <v>8.06</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817</v>
          </cell>
          <cell r="AF370" t="str">
            <v>Acre(s)</v>
          </cell>
          <cell r="AG370">
            <v>108.1</v>
          </cell>
          <cell r="AH370">
            <v>2.82</v>
          </cell>
          <cell r="AI370">
            <v>8.06</v>
          </cell>
          <cell r="AJ370" t="str">
            <v>*</v>
          </cell>
          <cell r="AK370" t="str">
            <v>*</v>
          </cell>
          <cell r="AL370" t="str">
            <v>*</v>
          </cell>
          <cell r="AM370" t="str">
            <v>*</v>
          </cell>
          <cell r="AN370">
            <v>1</v>
          </cell>
          <cell r="AO370">
            <v>1</v>
          </cell>
          <cell r="AP370">
            <v>1</v>
          </cell>
          <cell r="AQ370" t="str">
            <v>Adjacent Street Traffic</v>
          </cell>
          <cell r="AR370" t="str">
            <v>Adjacent Street Traffic</v>
          </cell>
          <cell r="AS370">
            <v>10</v>
          </cell>
          <cell r="AT370">
            <v>11</v>
          </cell>
          <cell r="AU370">
            <v>11</v>
          </cell>
          <cell r="AV370" t="str">
            <v>*</v>
          </cell>
          <cell r="AW370" t="str">
            <v>*</v>
          </cell>
          <cell r="AX370" t="str">
            <v>*</v>
          </cell>
          <cell r="AY370"/>
          <cell r="AZ370"/>
          <cell r="BA370"/>
          <cell r="BB370"/>
          <cell r="BC370"/>
          <cell r="BD370"/>
        </row>
        <row r="371">
          <cell r="A371"/>
          <cell r="B371"/>
          <cell r="C371"/>
          <cell r="D371"/>
          <cell r="E371"/>
          <cell r="F371"/>
          <cell r="G371"/>
          <cell r="H371"/>
          <cell r="I371"/>
          <cell r="J371" t="str">
            <v>Avg</v>
          </cell>
          <cell r="K371" t="str">
            <v>Avg</v>
          </cell>
          <cell r="L371" t="str">
            <v>Avg</v>
          </cell>
          <cell r="M371"/>
          <cell r="N371">
            <v>21.83</v>
          </cell>
          <cell r="O371">
            <v>0.69</v>
          </cell>
          <cell r="P371">
            <v>1.96</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817</v>
          </cell>
          <cell r="AF371" t="str">
            <v>Employee(s)</v>
          </cell>
          <cell r="AG371">
            <v>21.83</v>
          </cell>
          <cell r="AH371">
            <v>0.69</v>
          </cell>
          <cell r="AI371">
            <v>1.96</v>
          </cell>
          <cell r="AJ371" t="str">
            <v>*</v>
          </cell>
          <cell r="AK371" t="str">
            <v>*</v>
          </cell>
          <cell r="AL371" t="str">
            <v>*</v>
          </cell>
          <cell r="AM371" t="str">
            <v>*</v>
          </cell>
          <cell r="AN371">
            <v>1</v>
          </cell>
          <cell r="AO371">
            <v>1</v>
          </cell>
          <cell r="AP371">
            <v>1</v>
          </cell>
          <cell r="AQ371" t="str">
            <v>Adjacent Street Traffic</v>
          </cell>
          <cell r="AR371" t="str">
            <v>Adjacent Street Traffic</v>
          </cell>
          <cell r="AS371">
            <v>10</v>
          </cell>
          <cell r="AT371">
            <v>11</v>
          </cell>
          <cell r="AU371">
            <v>11</v>
          </cell>
          <cell r="AV371">
            <v>0.81</v>
          </cell>
          <cell r="AW371">
            <v>0.72</v>
          </cell>
          <cell r="AX371" t="str">
            <v>*</v>
          </cell>
          <cell r="AY371" t="str">
            <v>T = 18.46(X) + 52.55</v>
          </cell>
          <cell r="AZ371" t="str">
            <v>T = 0.69(X) - 0.15</v>
          </cell>
          <cell r="BA371"/>
          <cell r="BB371">
            <v>0</v>
          </cell>
          <cell r="BC371">
            <v>0</v>
          </cell>
          <cell r="BD371"/>
        </row>
        <row r="372">
          <cell r="A372">
            <v>818</v>
          </cell>
          <cell r="B372" t="str">
            <v xml:space="preserve">Nursery (Wholesale) </v>
          </cell>
          <cell r="C372" t="str">
            <v>1,000 Sq Ft</v>
          </cell>
          <cell r="D372" t="str">
            <v>General Urban/Suburban</v>
          </cell>
          <cell r="E372"/>
          <cell r="F372"/>
          <cell r="G372"/>
          <cell r="H372"/>
          <cell r="I372"/>
          <cell r="J372" t="str">
            <v>Eq</v>
          </cell>
          <cell r="K372" t="str">
            <v>Avg</v>
          </cell>
          <cell r="L372" t="str">
            <v>Avg</v>
          </cell>
          <cell r="M372" t="str">
            <v>Yes</v>
          </cell>
          <cell r="N372" t="str">
            <v>N/A</v>
          </cell>
          <cell r="O372">
            <v>2.41</v>
          </cell>
          <cell r="P372">
            <v>5.24</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cell r="AF372" t="str">
            <v>1,000 Sq Ft</v>
          </cell>
          <cell r="AG372" t="str">
            <v>*</v>
          </cell>
          <cell r="AH372">
            <v>2.41</v>
          </cell>
          <cell r="AI372">
            <v>5.24</v>
          </cell>
          <cell r="AJ372" t="str">
            <v>*</v>
          </cell>
          <cell r="AK372" t="str">
            <v>*</v>
          </cell>
          <cell r="AL372" t="str">
            <v>*</v>
          </cell>
          <cell r="AM372" t="str">
            <v>*</v>
          </cell>
          <cell r="AN372">
            <v>1</v>
          </cell>
          <cell r="AO372">
            <v>1</v>
          </cell>
          <cell r="AP372">
            <v>1</v>
          </cell>
          <cell r="AQ372" t="str">
            <v>Adjacent Street Traffic</v>
          </cell>
          <cell r="AR372" t="str">
            <v>Adjacent Street Traffic</v>
          </cell>
          <cell r="AS372" t="str">
            <v>*</v>
          </cell>
          <cell r="AT372">
            <v>6</v>
          </cell>
          <cell r="AU372">
            <v>5</v>
          </cell>
          <cell r="AV372" t="str">
            <v>*</v>
          </cell>
          <cell r="AW372" t="str">
            <v>*</v>
          </cell>
          <cell r="AX372" t="str">
            <v>*</v>
          </cell>
          <cell r="AY372">
            <v>0</v>
          </cell>
          <cell r="AZ372">
            <v>0</v>
          </cell>
          <cell r="BA372">
            <v>0</v>
          </cell>
          <cell r="BB372">
            <v>0</v>
          </cell>
          <cell r="BC372">
            <v>0</v>
          </cell>
          <cell r="BD372">
            <v>0</v>
          </cell>
        </row>
        <row r="373">
          <cell r="A373"/>
          <cell r="B373"/>
          <cell r="C373"/>
          <cell r="D373"/>
          <cell r="E373"/>
          <cell r="F373"/>
          <cell r="G373"/>
          <cell r="H373"/>
          <cell r="I373"/>
          <cell r="J373" t="str">
            <v>Eq</v>
          </cell>
          <cell r="K373" t="str">
            <v>Avg</v>
          </cell>
          <cell r="L373" t="str">
            <v>Avg</v>
          </cell>
          <cell r="M373"/>
          <cell r="N373" t="str">
            <v>N/A</v>
          </cell>
          <cell r="O373">
            <v>2.41</v>
          </cell>
          <cell r="P373">
            <v>5.24</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818</v>
          </cell>
          <cell r="AF373" t="str">
            <v>1,000 Sq Ft</v>
          </cell>
          <cell r="AG373" t="str">
            <v>*</v>
          </cell>
          <cell r="AH373">
            <v>2.41</v>
          </cell>
          <cell r="AI373">
            <v>5.24</v>
          </cell>
          <cell r="AJ373" t="str">
            <v>*</v>
          </cell>
          <cell r="AK373" t="str">
            <v>*</v>
          </cell>
          <cell r="AL373" t="str">
            <v>*</v>
          </cell>
          <cell r="AM373" t="str">
            <v>*</v>
          </cell>
          <cell r="AN373">
            <v>1</v>
          </cell>
          <cell r="AO373">
            <v>1</v>
          </cell>
          <cell r="AP373">
            <v>1</v>
          </cell>
          <cell r="AQ373" t="str">
            <v>Adjacent Street Traffic</v>
          </cell>
          <cell r="AR373" t="str">
            <v>Adjacent Street Traffic</v>
          </cell>
          <cell r="AS373" t="str">
            <v>*</v>
          </cell>
          <cell r="AT373">
            <v>6</v>
          </cell>
          <cell r="AU373">
            <v>5</v>
          </cell>
          <cell r="AV373" t="str">
            <v>*</v>
          </cell>
          <cell r="AW373" t="str">
            <v>*</v>
          </cell>
          <cell r="AX373" t="str">
            <v>*</v>
          </cell>
          <cell r="AY373"/>
          <cell r="AZ373"/>
          <cell r="BA373"/>
          <cell r="BB373"/>
          <cell r="BC373"/>
          <cell r="BD373"/>
        </row>
        <row r="374">
          <cell r="A374"/>
          <cell r="B374"/>
          <cell r="C374"/>
          <cell r="D374"/>
          <cell r="E374"/>
          <cell r="F374"/>
          <cell r="G374"/>
          <cell r="H374"/>
          <cell r="I374"/>
          <cell r="J374" t="str">
            <v>Eq</v>
          </cell>
          <cell r="K374" t="str">
            <v>Avg</v>
          </cell>
          <cell r="L374" t="str">
            <v>Avg</v>
          </cell>
          <cell r="M374"/>
          <cell r="N374" t="str">
            <v>N/A</v>
          </cell>
          <cell r="O374">
            <v>0.23</v>
          </cell>
          <cell r="P374">
            <v>0.36</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818</v>
          </cell>
          <cell r="AF374" t="str">
            <v>Acre(s)</v>
          </cell>
          <cell r="AG374" t="str">
            <v>*</v>
          </cell>
          <cell r="AH374">
            <v>0.23</v>
          </cell>
          <cell r="AI374">
            <v>0.36</v>
          </cell>
          <cell r="AJ374" t="str">
            <v>*</v>
          </cell>
          <cell r="AK374" t="str">
            <v>*</v>
          </cell>
          <cell r="AL374" t="str">
            <v>*</v>
          </cell>
          <cell r="AM374" t="str">
            <v>*</v>
          </cell>
          <cell r="AN374">
            <v>1</v>
          </cell>
          <cell r="AO374">
            <v>1</v>
          </cell>
          <cell r="AP374">
            <v>1</v>
          </cell>
          <cell r="AQ374" t="str">
            <v>Adjacent Street Traffic</v>
          </cell>
          <cell r="AR374" t="str">
            <v>Adjacent Street Traffic</v>
          </cell>
          <cell r="AS374" t="str">
            <v>*</v>
          </cell>
          <cell r="AT374">
            <v>7</v>
          </cell>
          <cell r="AU374">
            <v>5</v>
          </cell>
          <cell r="AV374" t="str">
            <v>*</v>
          </cell>
          <cell r="AW374" t="str">
            <v>*</v>
          </cell>
          <cell r="AX374">
            <v>0.68</v>
          </cell>
          <cell r="AY374"/>
          <cell r="AZ374"/>
          <cell r="BA374" t="str">
            <v>T = 0.49(X) - 3.33</v>
          </cell>
          <cell r="BB374"/>
          <cell r="BC374"/>
          <cell r="BD374">
            <v>0</v>
          </cell>
        </row>
        <row r="375">
          <cell r="A375"/>
          <cell r="B375"/>
          <cell r="C375"/>
          <cell r="D375"/>
          <cell r="E375"/>
          <cell r="F375"/>
          <cell r="G375"/>
          <cell r="H375"/>
          <cell r="I375"/>
          <cell r="J375" t="str">
            <v>Eq</v>
          </cell>
          <cell r="K375" t="str">
            <v>Avg</v>
          </cell>
          <cell r="L375" t="str">
            <v>Avg</v>
          </cell>
          <cell r="M375"/>
          <cell r="N375" t="str">
            <v>N/A</v>
          </cell>
          <cell r="O375">
            <v>0.3</v>
          </cell>
          <cell r="P375">
            <v>0.36</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818</v>
          </cell>
          <cell r="AF375" t="str">
            <v>Employee(s)</v>
          </cell>
          <cell r="AG375" t="str">
            <v>*</v>
          </cell>
          <cell r="AH375">
            <v>0.3</v>
          </cell>
          <cell r="AI375">
            <v>0.36</v>
          </cell>
          <cell r="AJ375" t="str">
            <v>*</v>
          </cell>
          <cell r="AK375" t="str">
            <v>*</v>
          </cell>
          <cell r="AL375" t="str">
            <v>*</v>
          </cell>
          <cell r="AM375" t="str">
            <v>*</v>
          </cell>
          <cell r="AN375">
            <v>1</v>
          </cell>
          <cell r="AO375">
            <v>1</v>
          </cell>
          <cell r="AP375">
            <v>1</v>
          </cell>
          <cell r="AQ375" t="str">
            <v>Adjacent Street Traffic</v>
          </cell>
          <cell r="AR375" t="str">
            <v>Adjacent Street Traffic</v>
          </cell>
          <cell r="AS375" t="str">
            <v>*</v>
          </cell>
          <cell r="AT375">
            <v>7</v>
          </cell>
          <cell r="AU375">
            <v>5</v>
          </cell>
          <cell r="AV375" t="str">
            <v>*</v>
          </cell>
          <cell r="AW375" t="str">
            <v>*</v>
          </cell>
          <cell r="AX375" t="str">
            <v>*</v>
          </cell>
          <cell r="AY375"/>
          <cell r="AZ375"/>
          <cell r="BA375"/>
          <cell r="BB375"/>
          <cell r="BC375"/>
          <cell r="BD375"/>
        </row>
        <row r="376">
          <cell r="A376">
            <v>818</v>
          </cell>
          <cell r="B376" t="str">
            <v xml:space="preserve">Nursery (Wholesale) </v>
          </cell>
          <cell r="C376" t="str">
            <v>1,000 Sq Ft</v>
          </cell>
          <cell r="D376" t="str">
            <v>Rural</v>
          </cell>
          <cell r="E376"/>
          <cell r="F376"/>
          <cell r="G376"/>
          <cell r="H376"/>
          <cell r="I376"/>
          <cell r="J376" t="str">
            <v>Avg</v>
          </cell>
          <cell r="K376" t="str">
            <v>Avg</v>
          </cell>
          <cell r="L376" t="str">
            <v>Avg</v>
          </cell>
          <cell r="M376" t="str">
            <v>Yes</v>
          </cell>
          <cell r="N376">
            <v>39</v>
          </cell>
          <cell r="O376">
            <v>2.33</v>
          </cell>
          <cell r="P376">
            <v>5</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cell r="AF376" t="str">
            <v>1,000 Sq Ft</v>
          </cell>
          <cell r="AG376">
            <v>39</v>
          </cell>
          <cell r="AH376">
            <v>2.33</v>
          </cell>
          <cell r="AI376">
            <v>5</v>
          </cell>
          <cell r="AJ376" t="str">
            <v>*</v>
          </cell>
          <cell r="AK376" t="str">
            <v>*</v>
          </cell>
          <cell r="AL376" t="str">
            <v>*</v>
          </cell>
          <cell r="AM376" t="str">
            <v>*</v>
          </cell>
          <cell r="AN376">
            <v>1</v>
          </cell>
          <cell r="AO376">
            <v>1</v>
          </cell>
          <cell r="AP376">
            <v>1</v>
          </cell>
          <cell r="AQ376" t="str">
            <v>Adjacent Street Traffic</v>
          </cell>
          <cell r="AR376" t="str">
            <v>Adjacent Street Traffic</v>
          </cell>
          <cell r="AS376">
            <v>1</v>
          </cell>
          <cell r="AT376">
            <v>1</v>
          </cell>
          <cell r="AU376">
            <v>1</v>
          </cell>
          <cell r="AV376" t="str">
            <v>*</v>
          </cell>
          <cell r="AW376" t="str">
            <v>*</v>
          </cell>
          <cell r="AX376" t="str">
            <v>*</v>
          </cell>
          <cell r="AY376">
            <v>0</v>
          </cell>
          <cell r="AZ376">
            <v>0</v>
          </cell>
          <cell r="BA376">
            <v>0</v>
          </cell>
          <cell r="BB376">
            <v>0</v>
          </cell>
          <cell r="BC376">
            <v>0</v>
          </cell>
          <cell r="BD376">
            <v>0</v>
          </cell>
        </row>
        <row r="377">
          <cell r="A377"/>
          <cell r="B377"/>
          <cell r="C377"/>
          <cell r="D377"/>
          <cell r="E377"/>
          <cell r="F377"/>
          <cell r="G377"/>
          <cell r="H377"/>
          <cell r="I377"/>
          <cell r="J377" t="str">
            <v>Avg</v>
          </cell>
          <cell r="K377" t="str">
            <v>Avg</v>
          </cell>
          <cell r="L377" t="str">
            <v>Avg</v>
          </cell>
          <cell r="M377"/>
          <cell r="N377">
            <v>39</v>
          </cell>
          <cell r="O377">
            <v>2.33</v>
          </cell>
          <cell r="P377">
            <v>5</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t="str">
            <v>818a</v>
          </cell>
          <cell r="AF377" t="str">
            <v>1,000 Sq Ft</v>
          </cell>
          <cell r="AG377">
            <v>39</v>
          </cell>
          <cell r="AH377">
            <v>2.33</v>
          </cell>
          <cell r="AI377">
            <v>5</v>
          </cell>
          <cell r="AJ377" t="str">
            <v>*</v>
          </cell>
          <cell r="AK377" t="str">
            <v>*</v>
          </cell>
          <cell r="AL377" t="str">
            <v>*</v>
          </cell>
          <cell r="AM377" t="str">
            <v>*</v>
          </cell>
          <cell r="AN377">
            <v>1</v>
          </cell>
          <cell r="AO377">
            <v>1</v>
          </cell>
          <cell r="AP377">
            <v>1</v>
          </cell>
          <cell r="AQ377" t="str">
            <v>Adjacent Street Traffic</v>
          </cell>
          <cell r="AR377" t="str">
            <v>Adjacent Street Traffic</v>
          </cell>
          <cell r="AS377">
            <v>1</v>
          </cell>
          <cell r="AT377">
            <v>1</v>
          </cell>
          <cell r="AU377">
            <v>1</v>
          </cell>
          <cell r="AV377" t="str">
            <v>*</v>
          </cell>
          <cell r="AW377" t="str">
            <v>*</v>
          </cell>
          <cell r="AX377" t="str">
            <v>*</v>
          </cell>
          <cell r="AY377"/>
          <cell r="AZ377"/>
          <cell r="BA377"/>
          <cell r="BB377"/>
          <cell r="BC377"/>
          <cell r="BD377"/>
        </row>
        <row r="378">
          <cell r="A378"/>
          <cell r="B378"/>
          <cell r="C378"/>
          <cell r="D378"/>
          <cell r="E378"/>
          <cell r="F378"/>
          <cell r="G378"/>
          <cell r="H378"/>
          <cell r="I378"/>
          <cell r="J378" t="str">
            <v>Avg</v>
          </cell>
          <cell r="K378" t="str">
            <v>Avg</v>
          </cell>
          <cell r="L378" t="str">
            <v>Avg</v>
          </cell>
          <cell r="M378"/>
          <cell r="N378">
            <v>19.5</v>
          </cell>
          <cell r="O378">
            <v>1.17</v>
          </cell>
          <cell r="P378">
            <v>2.5</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t="str">
            <v>818a</v>
          </cell>
          <cell r="AF378" t="str">
            <v>Acre(s)</v>
          </cell>
          <cell r="AG378">
            <v>19.5</v>
          </cell>
          <cell r="AH378">
            <v>1.17</v>
          </cell>
          <cell r="AI378">
            <v>2.5</v>
          </cell>
          <cell r="AJ378" t="str">
            <v>*</v>
          </cell>
          <cell r="AK378" t="str">
            <v>*</v>
          </cell>
          <cell r="AL378" t="str">
            <v>*</v>
          </cell>
          <cell r="AM378" t="str">
            <v>*</v>
          </cell>
          <cell r="AN378">
            <v>1</v>
          </cell>
          <cell r="AO378">
            <v>1</v>
          </cell>
          <cell r="AP378">
            <v>1</v>
          </cell>
          <cell r="AQ378" t="str">
            <v>Adjacent Street Traffic</v>
          </cell>
          <cell r="AR378" t="str">
            <v>Adjacent Street Traffic</v>
          </cell>
          <cell r="AS378">
            <v>1</v>
          </cell>
          <cell r="AT378">
            <v>1</v>
          </cell>
          <cell r="AU378">
            <v>1</v>
          </cell>
          <cell r="AV378" t="str">
            <v>*</v>
          </cell>
          <cell r="AW378" t="str">
            <v>*</v>
          </cell>
          <cell r="AX378">
            <v>0.68</v>
          </cell>
          <cell r="AY378"/>
          <cell r="AZ378"/>
          <cell r="BA378" t="str">
            <v>T = 0.49(X) - 3.33</v>
          </cell>
          <cell r="BB378"/>
          <cell r="BC378"/>
          <cell r="BD378">
            <v>0</v>
          </cell>
        </row>
        <row r="379">
          <cell r="A379"/>
          <cell r="B379"/>
          <cell r="C379"/>
          <cell r="D379"/>
          <cell r="E379"/>
          <cell r="F379"/>
          <cell r="G379"/>
          <cell r="H379"/>
          <cell r="I379"/>
          <cell r="J379" t="str">
            <v>Avg</v>
          </cell>
          <cell r="K379" t="str">
            <v>Avg</v>
          </cell>
          <cell r="L379" t="str">
            <v>Avg</v>
          </cell>
          <cell r="M379"/>
          <cell r="N379">
            <v>23.4</v>
          </cell>
          <cell r="O379">
            <v>1.4</v>
          </cell>
          <cell r="P379">
            <v>3</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t="str">
            <v>818a</v>
          </cell>
          <cell r="AF379" t="str">
            <v>Employee(s)</v>
          </cell>
          <cell r="AG379">
            <v>23.4</v>
          </cell>
          <cell r="AH379">
            <v>1.4</v>
          </cell>
          <cell r="AI379">
            <v>3</v>
          </cell>
          <cell r="AJ379" t="str">
            <v>*</v>
          </cell>
          <cell r="AK379" t="str">
            <v>*</v>
          </cell>
          <cell r="AL379" t="str">
            <v>*</v>
          </cell>
          <cell r="AM379" t="str">
            <v>*</v>
          </cell>
          <cell r="AN379">
            <v>1</v>
          </cell>
          <cell r="AO379">
            <v>1</v>
          </cell>
          <cell r="AP379">
            <v>1</v>
          </cell>
          <cell r="AQ379" t="str">
            <v>Adjacent Street Traffic</v>
          </cell>
          <cell r="AR379" t="str">
            <v>Adjacent Street Traffic</v>
          </cell>
          <cell r="AS379">
            <v>1</v>
          </cell>
          <cell r="AT379">
            <v>1</v>
          </cell>
          <cell r="AU379">
            <v>1</v>
          </cell>
          <cell r="AV379" t="str">
            <v>*</v>
          </cell>
          <cell r="AW379" t="str">
            <v>*</v>
          </cell>
          <cell r="AX379" t="str">
            <v>*</v>
          </cell>
          <cell r="AY379"/>
          <cell r="AZ379"/>
          <cell r="BA379"/>
          <cell r="BB379"/>
          <cell r="BC379"/>
          <cell r="BD379"/>
        </row>
        <row r="380">
          <cell r="A380">
            <v>820</v>
          </cell>
          <cell r="B380" t="str">
            <v>Shopping Center (&gt;150k)</v>
          </cell>
          <cell r="C380" t="str">
            <v>1,000 Sq Ft GLA</v>
          </cell>
          <cell r="D380" t="str">
            <v>General Urban/Suburban</v>
          </cell>
          <cell r="E380"/>
          <cell r="F380"/>
          <cell r="G380"/>
          <cell r="H380"/>
          <cell r="I380"/>
          <cell r="J380" t="str">
            <v>Avg</v>
          </cell>
          <cell r="K380" t="str">
            <v>Avg</v>
          </cell>
          <cell r="L380" t="str">
            <v>Avg</v>
          </cell>
          <cell r="M380" t="str">
            <v/>
          </cell>
          <cell r="N380">
            <v>37.01</v>
          </cell>
          <cell r="O380">
            <v>0.84</v>
          </cell>
          <cell r="P380">
            <v>3.4</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cell r="AF380" t="str">
            <v>1,000 Sq Ft GLA</v>
          </cell>
          <cell r="AG380">
            <v>37.01</v>
          </cell>
          <cell r="AH380">
            <v>0.84</v>
          </cell>
          <cell r="AI380">
            <v>3.4</v>
          </cell>
          <cell r="AJ380">
            <v>0.62</v>
          </cell>
          <cell r="AK380">
            <v>0.38</v>
          </cell>
          <cell r="AL380">
            <v>0.48</v>
          </cell>
          <cell r="AM380">
            <v>0.52</v>
          </cell>
          <cell r="AN380">
            <v>1</v>
          </cell>
          <cell r="AO380">
            <v>1</v>
          </cell>
          <cell r="AP380">
            <v>0.65999999999999992</v>
          </cell>
          <cell r="AQ380" t="str">
            <v>Adjacent Street Traffic</v>
          </cell>
          <cell r="AR380" t="str">
            <v>Adjacent Street Traffic</v>
          </cell>
          <cell r="AS380">
            <v>108</v>
          </cell>
          <cell r="AT380">
            <v>44</v>
          </cell>
          <cell r="AU380">
            <v>126</v>
          </cell>
          <cell r="AV380">
            <v>0.6</v>
          </cell>
          <cell r="AW380">
            <v>0.56000000000000005</v>
          </cell>
          <cell r="AX380">
            <v>0.7</v>
          </cell>
          <cell r="AY380" t="str">
            <v>T = 26.11(X) + 5863.73</v>
          </cell>
          <cell r="AZ380" t="str">
            <v>T = 0.59(X) + 133.55</v>
          </cell>
          <cell r="BA380" t="str">
            <v>Ln(T) = 0.72Ln(X) + 3.02</v>
          </cell>
          <cell r="BB380">
            <v>0</v>
          </cell>
          <cell r="BC380">
            <v>0</v>
          </cell>
          <cell r="BD380">
            <v>0</v>
          </cell>
        </row>
        <row r="381">
          <cell r="A381"/>
          <cell r="B381"/>
          <cell r="C381"/>
          <cell r="D381"/>
          <cell r="E381"/>
          <cell r="F381"/>
          <cell r="G381"/>
          <cell r="H381"/>
          <cell r="I381"/>
          <cell r="J381" t="str">
            <v>Avg</v>
          </cell>
          <cell r="K381" t="str">
            <v>Avg</v>
          </cell>
          <cell r="L381" t="str">
            <v>Avg</v>
          </cell>
          <cell r="M381"/>
          <cell r="N381">
            <v>37.01</v>
          </cell>
          <cell r="O381">
            <v>0.84</v>
          </cell>
          <cell r="P381">
            <v>3.4</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820</v>
          </cell>
          <cell r="AF381" t="str">
            <v>1,000 Sq Ft GLA</v>
          </cell>
          <cell r="AG381">
            <v>37.01</v>
          </cell>
          <cell r="AH381">
            <v>0.84</v>
          </cell>
          <cell r="AI381">
            <v>3.4</v>
          </cell>
          <cell r="AJ381">
            <v>0.62</v>
          </cell>
          <cell r="AK381">
            <v>0.38</v>
          </cell>
          <cell r="AL381">
            <v>0.48</v>
          </cell>
          <cell r="AM381">
            <v>0.52</v>
          </cell>
          <cell r="AN381">
            <v>1</v>
          </cell>
          <cell r="AO381">
            <v>1</v>
          </cell>
          <cell r="AP381">
            <v>0.65999999999999992</v>
          </cell>
          <cell r="AQ381" t="str">
            <v>Adjacent Street Traffic</v>
          </cell>
          <cell r="AR381" t="str">
            <v>Adjacent Street Traffic</v>
          </cell>
          <cell r="AS381">
            <v>108</v>
          </cell>
          <cell r="AT381">
            <v>44</v>
          </cell>
          <cell r="AU381">
            <v>126</v>
          </cell>
          <cell r="AV381">
            <v>0.6</v>
          </cell>
          <cell r="AW381">
            <v>0.56000000000000005</v>
          </cell>
          <cell r="AX381">
            <v>0.7</v>
          </cell>
          <cell r="AY381" t="str">
            <v>T = 26.11(X) + 5863.73</v>
          </cell>
          <cell r="AZ381" t="str">
            <v>T = 0.59(X) + 133.55</v>
          </cell>
          <cell r="BA381" t="str">
            <v>Ln(T) = 0.72Ln(X) + 3.02</v>
          </cell>
          <cell r="BB381">
            <v>0</v>
          </cell>
          <cell r="BC381">
            <v>0</v>
          </cell>
          <cell r="BD381">
            <v>0</v>
          </cell>
        </row>
        <row r="382">
          <cell r="A382"/>
          <cell r="B382"/>
          <cell r="C382"/>
          <cell r="D382"/>
          <cell r="E382"/>
          <cell r="F382"/>
          <cell r="G382"/>
          <cell r="H382"/>
          <cell r="I382"/>
          <cell r="J382" t="str">
            <v>Avg</v>
          </cell>
          <cell r="K382" t="str">
            <v>Avg</v>
          </cell>
          <cell r="L382" t="str">
            <v>Avg</v>
          </cell>
          <cell r="M382"/>
          <cell r="N382">
            <v>17.420000000000002</v>
          </cell>
          <cell r="O382">
            <v>0.65</v>
          </cell>
          <cell r="P382">
            <v>1.8</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820</v>
          </cell>
          <cell r="AF382" t="str">
            <v>Employee(s)</v>
          </cell>
          <cell r="AG382">
            <v>17.420000000000002</v>
          </cell>
          <cell r="AH382">
            <v>0.65</v>
          </cell>
          <cell r="AI382">
            <v>1.8</v>
          </cell>
          <cell r="AJ382">
            <v>0.64</v>
          </cell>
          <cell r="AK382">
            <v>0.36</v>
          </cell>
          <cell r="AL382">
            <v>0.5</v>
          </cell>
          <cell r="AM382">
            <v>0.5</v>
          </cell>
          <cell r="AN382">
            <v>1</v>
          </cell>
          <cell r="AO382">
            <v>1</v>
          </cell>
          <cell r="AP382">
            <v>0.65999999999999992</v>
          </cell>
          <cell r="AQ382" t="str">
            <v>Adjacent Street Traffic</v>
          </cell>
          <cell r="AR382" t="str">
            <v>Adjacent Street Traffic</v>
          </cell>
          <cell r="AS382">
            <v>6</v>
          </cell>
          <cell r="AT382">
            <v>4</v>
          </cell>
          <cell r="AU382">
            <v>5</v>
          </cell>
          <cell r="AV382"/>
          <cell r="AW382"/>
          <cell r="AX382"/>
          <cell r="AY382"/>
          <cell r="AZ382"/>
          <cell r="BA382"/>
          <cell r="BB382"/>
          <cell r="BC382"/>
          <cell r="BD382"/>
        </row>
        <row r="383">
          <cell r="A383">
            <v>821</v>
          </cell>
          <cell r="B383" t="str">
            <v>Shopping Plaza (40k - 150k) (Supermarket)</v>
          </cell>
          <cell r="C383" t="str">
            <v>1,000 Sq Ft GLA</v>
          </cell>
          <cell r="D383" t="str">
            <v>General Urban/Suburban</v>
          </cell>
          <cell r="E383"/>
          <cell r="F383"/>
          <cell r="G383"/>
          <cell r="H383"/>
          <cell r="I383"/>
          <cell r="J383" t="str">
            <v>Avg</v>
          </cell>
          <cell r="K383" t="str">
            <v>Avg</v>
          </cell>
          <cell r="L383" t="str">
            <v>Avg</v>
          </cell>
          <cell r="M383" t="str">
            <v/>
          </cell>
          <cell r="N383">
            <v>94.49</v>
          </cell>
          <cell r="O383">
            <v>3.53</v>
          </cell>
          <cell r="P383">
            <v>9.0299999999999994</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cell r="AF383" t="str">
            <v>1,000 Sq Ft GLA</v>
          </cell>
          <cell r="AG383">
            <v>94.49</v>
          </cell>
          <cell r="AH383">
            <v>3.53</v>
          </cell>
          <cell r="AI383">
            <v>9.0299999999999994</v>
          </cell>
          <cell r="AJ383">
            <v>0.62</v>
          </cell>
          <cell r="AK383">
            <v>0.38</v>
          </cell>
          <cell r="AL383">
            <v>0.48</v>
          </cell>
          <cell r="AM383">
            <v>0.52</v>
          </cell>
          <cell r="AN383">
            <v>1</v>
          </cell>
          <cell r="AO383">
            <v>1</v>
          </cell>
          <cell r="AP383">
            <v>0.65999999999999992</v>
          </cell>
          <cell r="AQ383" t="str">
            <v>Adjacent Street Traffic</v>
          </cell>
          <cell r="AR383" t="str">
            <v>Adjacent Street Traffic</v>
          </cell>
          <cell r="AS383">
            <v>17</v>
          </cell>
          <cell r="AT383">
            <v>16</v>
          </cell>
          <cell r="AU383">
            <v>51</v>
          </cell>
          <cell r="AV383">
            <v>0.5</v>
          </cell>
          <cell r="AW383">
            <v>0</v>
          </cell>
          <cell r="AX383">
            <v>0.62</v>
          </cell>
          <cell r="AY383" t="str">
            <v>T = 76.96(X) + 1412.79</v>
          </cell>
          <cell r="AZ383">
            <v>0</v>
          </cell>
          <cell r="BA383" t="str">
            <v>T = 7.67(X) + 118.86</v>
          </cell>
          <cell r="BB383">
            <v>0</v>
          </cell>
          <cell r="BC383">
            <v>0</v>
          </cell>
          <cell r="BD383">
            <v>0</v>
          </cell>
        </row>
        <row r="384">
          <cell r="A384"/>
          <cell r="B384"/>
          <cell r="C384"/>
          <cell r="D384"/>
          <cell r="E384"/>
          <cell r="F384"/>
          <cell r="G384"/>
          <cell r="H384"/>
          <cell r="I384"/>
          <cell r="J384" t="str">
            <v>Avg</v>
          </cell>
          <cell r="K384" t="str">
            <v>Avg</v>
          </cell>
          <cell r="L384" t="str">
            <v>Avg</v>
          </cell>
          <cell r="M384"/>
          <cell r="N384">
            <v>94.49</v>
          </cell>
          <cell r="O384">
            <v>3.53</v>
          </cell>
          <cell r="P384">
            <v>9.0299999999999994</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821</v>
          </cell>
          <cell r="AF384" t="str">
            <v>1,000 Sq Ft GLA</v>
          </cell>
          <cell r="AG384">
            <v>94.49</v>
          </cell>
          <cell r="AH384">
            <v>3.53</v>
          </cell>
          <cell r="AI384">
            <v>9.0299999999999994</v>
          </cell>
          <cell r="AJ384">
            <v>0.62</v>
          </cell>
          <cell r="AK384">
            <v>0.38</v>
          </cell>
          <cell r="AL384">
            <v>0.48</v>
          </cell>
          <cell r="AM384">
            <v>0.52</v>
          </cell>
          <cell r="AN384">
            <v>1</v>
          </cell>
          <cell r="AO384">
            <v>1</v>
          </cell>
          <cell r="AP384">
            <v>0.65999999999999992</v>
          </cell>
          <cell r="AQ384" t="str">
            <v>Adjacent Street Traffic</v>
          </cell>
          <cell r="AR384" t="str">
            <v>Adjacent Street Traffic</v>
          </cell>
          <cell r="AS384">
            <v>17</v>
          </cell>
          <cell r="AT384">
            <v>16</v>
          </cell>
          <cell r="AU384">
            <v>51</v>
          </cell>
          <cell r="AV384">
            <v>0.5</v>
          </cell>
          <cell r="AW384"/>
          <cell r="AX384">
            <v>0.62</v>
          </cell>
          <cell r="AY384" t="str">
            <v>T = 76.96(X) + 1412.79</v>
          </cell>
          <cell r="AZ384"/>
          <cell r="BA384" t="str">
            <v>T = 7.67(X) + 118.86</v>
          </cell>
          <cell r="BB384">
            <v>0</v>
          </cell>
          <cell r="BC384"/>
          <cell r="BD384">
            <v>0</v>
          </cell>
        </row>
        <row r="385">
          <cell r="A385" t="str">
            <v>821a</v>
          </cell>
          <cell r="B385" t="str">
            <v>Shopping Plaza (40k - 150k) (No Supermarket)</v>
          </cell>
          <cell r="C385" t="str">
            <v>1,000 Sq Ft GLA</v>
          </cell>
          <cell r="D385" t="str">
            <v>General Urban/Suburban</v>
          </cell>
          <cell r="E385">
            <v>50</v>
          </cell>
          <cell r="F385">
            <v>1</v>
          </cell>
          <cell r="G385">
            <v>1</v>
          </cell>
          <cell r="H385"/>
          <cell r="I385"/>
          <cell r="J385" t="str">
            <v>Avg</v>
          </cell>
          <cell r="K385" t="str">
            <v>Avg</v>
          </cell>
          <cell r="L385" t="str">
            <v>Avg</v>
          </cell>
          <cell r="M385" t="str">
            <v/>
          </cell>
          <cell r="N385">
            <v>67.52</v>
          </cell>
          <cell r="O385">
            <v>1.73</v>
          </cell>
          <cell r="P385">
            <v>5.19</v>
          </cell>
          <cell r="Q385">
            <v>3376</v>
          </cell>
          <cell r="R385">
            <v>87</v>
          </cell>
          <cell r="S385">
            <v>260</v>
          </cell>
          <cell r="T385">
            <v>54</v>
          </cell>
          <cell r="U385">
            <v>33</v>
          </cell>
          <cell r="V385">
            <v>127</v>
          </cell>
          <cell r="W385">
            <v>133</v>
          </cell>
          <cell r="X385">
            <v>3376</v>
          </cell>
          <cell r="Y385">
            <v>87</v>
          </cell>
          <cell r="Z385">
            <v>171.59999999999997</v>
          </cell>
          <cell r="AA385">
            <v>54</v>
          </cell>
          <cell r="AB385">
            <v>33</v>
          </cell>
          <cell r="AC385">
            <v>84</v>
          </cell>
          <cell r="AD385">
            <v>87.599999999999966</v>
          </cell>
          <cell r="AE385"/>
          <cell r="AF385" t="str">
            <v>1,000 Sq Ft GLA</v>
          </cell>
          <cell r="AG385">
            <v>67.52</v>
          </cell>
          <cell r="AH385">
            <v>1.73</v>
          </cell>
          <cell r="AI385">
            <v>5.19</v>
          </cell>
          <cell r="AJ385">
            <v>0.62</v>
          </cell>
          <cell r="AK385">
            <v>0.38</v>
          </cell>
          <cell r="AL385">
            <v>0.49</v>
          </cell>
          <cell r="AM385">
            <v>0.51</v>
          </cell>
          <cell r="AN385">
            <v>1</v>
          </cell>
          <cell r="AO385">
            <v>1</v>
          </cell>
          <cell r="AP385">
            <v>0.65999999999999992</v>
          </cell>
          <cell r="AQ385" t="str">
            <v>Adjacent Street Traffic</v>
          </cell>
          <cell r="AR385" t="str">
            <v>Adjacent Street Traffic</v>
          </cell>
          <cell r="AS385">
            <v>7</v>
          </cell>
          <cell r="AT385">
            <v>13</v>
          </cell>
          <cell r="AU385">
            <v>42</v>
          </cell>
          <cell r="AV385">
            <v>0</v>
          </cell>
          <cell r="AW385">
            <v>0</v>
          </cell>
          <cell r="AX385">
            <v>0</v>
          </cell>
          <cell r="AY385">
            <v>0</v>
          </cell>
          <cell r="AZ385">
            <v>0</v>
          </cell>
          <cell r="BA385">
            <v>0</v>
          </cell>
          <cell r="BB385">
            <v>0</v>
          </cell>
          <cell r="BC385">
            <v>0</v>
          </cell>
          <cell r="BD385">
            <v>0</v>
          </cell>
        </row>
        <row r="386">
          <cell r="A386"/>
          <cell r="B386"/>
          <cell r="C386"/>
          <cell r="D386"/>
          <cell r="E386"/>
          <cell r="F386"/>
          <cell r="G386"/>
          <cell r="H386"/>
          <cell r="I386"/>
          <cell r="J386" t="str">
            <v>Avg</v>
          </cell>
          <cell r="K386" t="str">
            <v>Avg</v>
          </cell>
          <cell r="L386" t="str">
            <v>Avg</v>
          </cell>
          <cell r="M386"/>
          <cell r="N386">
            <v>67.52</v>
          </cell>
          <cell r="O386">
            <v>1.73</v>
          </cell>
          <cell r="P386">
            <v>5.19</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821</v>
          </cell>
          <cell r="AF386" t="str">
            <v>1,000 Sq Ft GLA</v>
          </cell>
          <cell r="AG386">
            <v>67.52</v>
          </cell>
          <cell r="AH386">
            <v>1.73</v>
          </cell>
          <cell r="AI386">
            <v>5.19</v>
          </cell>
          <cell r="AJ386">
            <v>0.62</v>
          </cell>
          <cell r="AK386">
            <v>0.38</v>
          </cell>
          <cell r="AL386">
            <v>0.49</v>
          </cell>
          <cell r="AM386">
            <v>0.51</v>
          </cell>
          <cell r="AN386">
            <v>1</v>
          </cell>
          <cell r="AO386">
            <v>1</v>
          </cell>
          <cell r="AP386">
            <v>0.65999999999999992</v>
          </cell>
          <cell r="AQ386" t="str">
            <v>Adjacent Street Traffic</v>
          </cell>
          <cell r="AR386" t="str">
            <v>Adjacent Street Traffic</v>
          </cell>
          <cell r="AS386">
            <v>7</v>
          </cell>
          <cell r="AT386">
            <v>13</v>
          </cell>
          <cell r="AU386">
            <v>42</v>
          </cell>
          <cell r="AV386"/>
          <cell r="AW386"/>
          <cell r="AX386"/>
          <cell r="AY386"/>
          <cell r="AZ386"/>
          <cell r="BA386"/>
          <cell r="BB386"/>
          <cell r="BC386"/>
          <cell r="BD386"/>
        </row>
        <row r="387">
          <cell r="A387"/>
          <cell r="B387"/>
          <cell r="C387"/>
          <cell r="D387"/>
          <cell r="E387"/>
          <cell r="F387"/>
          <cell r="G387"/>
          <cell r="H387"/>
          <cell r="I387"/>
          <cell r="J387" t="str">
            <v>Avg</v>
          </cell>
          <cell r="K387" t="str">
            <v>Avg</v>
          </cell>
          <cell r="L387" t="str">
            <v>Avg</v>
          </cell>
          <cell r="M387"/>
          <cell r="N387">
            <v>0</v>
          </cell>
          <cell r="O387">
            <v>1.82</v>
          </cell>
          <cell r="P387">
            <v>1.8</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821</v>
          </cell>
          <cell r="AF387" t="str">
            <v>Employee(s)</v>
          </cell>
          <cell r="AG387"/>
          <cell r="AH387">
            <v>1.82</v>
          </cell>
          <cell r="AI387">
            <v>1.8</v>
          </cell>
          <cell r="AJ387">
            <v>0.44</v>
          </cell>
          <cell r="AK387">
            <v>0.56000000000000005</v>
          </cell>
          <cell r="AL387">
            <v>0.53</v>
          </cell>
          <cell r="AM387">
            <v>0.47</v>
          </cell>
          <cell r="AN387">
            <v>1</v>
          </cell>
          <cell r="AO387">
            <v>1</v>
          </cell>
          <cell r="AP387">
            <v>0.65999999999999992</v>
          </cell>
          <cell r="AQ387" t="str">
            <v>Adjacent Street Traffic</v>
          </cell>
          <cell r="AR387" t="str">
            <v>Adjacent Street Traffic</v>
          </cell>
          <cell r="AS387"/>
          <cell r="AT387">
            <v>1</v>
          </cell>
          <cell r="AU387">
            <v>1</v>
          </cell>
          <cell r="AV387"/>
          <cell r="AW387"/>
          <cell r="AX387"/>
          <cell r="AY387"/>
          <cell r="AZ387"/>
          <cell r="BA387"/>
          <cell r="BB387"/>
          <cell r="BC387"/>
          <cell r="BD387"/>
        </row>
        <row r="388">
          <cell r="A388">
            <v>822</v>
          </cell>
          <cell r="B388" t="str">
            <v>Strip Retail Plaza (&lt;40k)</v>
          </cell>
          <cell r="C388" t="str">
            <v>1,000 Sq Ft GLA</v>
          </cell>
          <cell r="D388" t="str">
            <v>General Urban/Suburban</v>
          </cell>
          <cell r="E388">
            <v>0</v>
          </cell>
          <cell r="F388">
            <v>1</v>
          </cell>
          <cell r="G388"/>
          <cell r="H388"/>
          <cell r="I388"/>
          <cell r="J388" t="str">
            <v>Avg</v>
          </cell>
          <cell r="K388" t="str">
            <v>Avg</v>
          </cell>
          <cell r="L388" t="str">
            <v>Avg</v>
          </cell>
          <cell r="M388" t="str">
            <v>Yes</v>
          </cell>
          <cell r="N388">
            <v>54.45</v>
          </cell>
          <cell r="O388">
            <v>2.36</v>
          </cell>
          <cell r="P388">
            <v>6.59</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cell r="AF388" t="str">
            <v>1,000 Sq Ft GLA</v>
          </cell>
          <cell r="AG388">
            <v>54.45</v>
          </cell>
          <cell r="AH388">
            <v>2.36</v>
          </cell>
          <cell r="AI388">
            <v>6.59</v>
          </cell>
          <cell r="AJ388">
            <v>0.6</v>
          </cell>
          <cell r="AK388">
            <v>0.4</v>
          </cell>
          <cell r="AL388">
            <v>0.5</v>
          </cell>
          <cell r="AM388">
            <v>0.5</v>
          </cell>
          <cell r="AN388">
            <v>1</v>
          </cell>
          <cell r="AO388">
            <v>1</v>
          </cell>
          <cell r="AP388">
            <v>0.65999999999999992</v>
          </cell>
          <cell r="AQ388" t="str">
            <v>Adjacent Street Traffic</v>
          </cell>
          <cell r="AR388" t="str">
            <v>Adjacent Street Traffic</v>
          </cell>
          <cell r="AS388">
            <v>4</v>
          </cell>
          <cell r="AT388">
            <v>5</v>
          </cell>
          <cell r="AU388">
            <v>25</v>
          </cell>
          <cell r="AV388">
            <v>0.96</v>
          </cell>
          <cell r="AW388">
            <v>0.56999999999999995</v>
          </cell>
          <cell r="AX388">
            <v>0.56000000000000005</v>
          </cell>
          <cell r="AY388" t="str">
            <v>T = 42.20(X) + 229.68</v>
          </cell>
          <cell r="AZ388" t="str">
            <v>Ln(T) = 0.66Ln(X) + 1.84</v>
          </cell>
          <cell r="BA388" t="str">
            <v>Ln(T) = 0.71Ln(X) + 2.72</v>
          </cell>
          <cell r="BB388">
            <v>0</v>
          </cell>
          <cell r="BC388">
            <v>0</v>
          </cell>
          <cell r="BD388">
            <v>0</v>
          </cell>
        </row>
        <row r="389">
          <cell r="A389"/>
          <cell r="B389"/>
          <cell r="C389"/>
          <cell r="D389"/>
          <cell r="E389"/>
          <cell r="F389"/>
          <cell r="G389"/>
          <cell r="H389"/>
          <cell r="I389"/>
          <cell r="J389" t="str">
            <v>Avg</v>
          </cell>
          <cell r="K389" t="str">
            <v>Avg</v>
          </cell>
          <cell r="L389" t="str">
            <v>Avg</v>
          </cell>
          <cell r="M389"/>
          <cell r="N389">
            <v>54.45</v>
          </cell>
          <cell r="O389">
            <v>2.36</v>
          </cell>
          <cell r="P389">
            <v>6.59</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822</v>
          </cell>
          <cell r="AF389" t="str">
            <v>1,000 Sq Ft GLA</v>
          </cell>
          <cell r="AG389">
            <v>54.45</v>
          </cell>
          <cell r="AH389">
            <v>2.36</v>
          </cell>
          <cell r="AI389">
            <v>6.59</v>
          </cell>
          <cell r="AJ389">
            <v>0.6</v>
          </cell>
          <cell r="AK389">
            <v>0.4</v>
          </cell>
          <cell r="AL389">
            <v>0.5</v>
          </cell>
          <cell r="AM389">
            <v>0.5</v>
          </cell>
          <cell r="AN389">
            <v>1</v>
          </cell>
          <cell r="AO389">
            <v>1</v>
          </cell>
          <cell r="AP389">
            <v>0.65999999999999992</v>
          </cell>
          <cell r="AQ389" t="str">
            <v>Adjacent Street Traffic</v>
          </cell>
          <cell r="AR389" t="str">
            <v>Adjacent Street Traffic</v>
          </cell>
          <cell r="AS389">
            <v>4</v>
          </cell>
          <cell r="AT389">
            <v>5</v>
          </cell>
          <cell r="AU389">
            <v>25</v>
          </cell>
          <cell r="AV389">
            <v>0.96</v>
          </cell>
          <cell r="AW389">
            <v>0.56999999999999995</v>
          </cell>
          <cell r="AX389">
            <v>0.56000000000000005</v>
          </cell>
          <cell r="AY389" t="str">
            <v>T = 42.20(X) + 229.68</v>
          </cell>
          <cell r="AZ389" t="str">
            <v>Ln(T) = 0.66Ln(X) + 1.84</v>
          </cell>
          <cell r="BA389" t="str">
            <v>Ln(T) = 0.71Ln(X) + 2.72</v>
          </cell>
          <cell r="BB389">
            <v>0</v>
          </cell>
          <cell r="BC389">
            <v>0</v>
          </cell>
          <cell r="BD389">
            <v>0</v>
          </cell>
        </row>
        <row r="390">
          <cell r="A390"/>
          <cell r="B390"/>
          <cell r="C390"/>
          <cell r="D390"/>
          <cell r="E390"/>
          <cell r="F390"/>
          <cell r="G390"/>
          <cell r="H390"/>
          <cell r="I390"/>
          <cell r="J390" t="str">
            <v>Avg</v>
          </cell>
          <cell r="K390" t="str">
            <v>Avg</v>
          </cell>
          <cell r="L390" t="str">
            <v>Avg</v>
          </cell>
          <cell r="M390"/>
          <cell r="N390">
            <v>0</v>
          </cell>
          <cell r="O390">
            <v>5.29</v>
          </cell>
          <cell r="P390">
            <v>10.15</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822</v>
          </cell>
          <cell r="AF390" t="str">
            <v>Employee(s)</v>
          </cell>
          <cell r="AG390"/>
          <cell r="AH390">
            <v>5.29</v>
          </cell>
          <cell r="AI390">
            <v>10.15</v>
          </cell>
          <cell r="AJ390">
            <v>0.52</v>
          </cell>
          <cell r="AK390">
            <v>0.48</v>
          </cell>
          <cell r="AL390">
            <v>0.56000000000000005</v>
          </cell>
          <cell r="AM390">
            <v>0.44</v>
          </cell>
          <cell r="AN390">
            <v>1</v>
          </cell>
          <cell r="AO390">
            <v>1</v>
          </cell>
          <cell r="AP390">
            <v>0.65999999999999992</v>
          </cell>
          <cell r="AQ390" t="str">
            <v>Adjacent Street Traffic</v>
          </cell>
          <cell r="AR390" t="str">
            <v>Adjacent Street Traffic</v>
          </cell>
          <cell r="AS390"/>
          <cell r="AT390">
            <v>2</v>
          </cell>
          <cell r="AU390">
            <v>2</v>
          </cell>
          <cell r="AV390"/>
          <cell r="AW390"/>
          <cell r="AX390"/>
          <cell r="AY390"/>
          <cell r="AZ390"/>
          <cell r="BA390"/>
          <cell r="BB390"/>
          <cell r="BC390"/>
          <cell r="BD390"/>
        </row>
        <row r="391">
          <cell r="A391" t="str">
            <v>820a</v>
          </cell>
          <cell r="B391" t="str">
            <v>Shopping Center (Saturday) (1)</v>
          </cell>
          <cell r="C391" t="str">
            <v>1,000 Sq Ft GLA</v>
          </cell>
          <cell r="D391" t="str">
            <v>General Urban/Suburban</v>
          </cell>
          <cell r="E391">
            <v>0</v>
          </cell>
          <cell r="F391"/>
          <cell r="G391"/>
          <cell r="H391"/>
          <cell r="I391"/>
          <cell r="J391" t="str">
            <v>Avg</v>
          </cell>
          <cell r="K391" t="str">
            <v>Eq</v>
          </cell>
          <cell r="L391" t="str">
            <v>Eq</v>
          </cell>
          <cell r="M391" t="str">
            <v/>
          </cell>
          <cell r="N391">
            <v>46.6</v>
          </cell>
          <cell r="O391" t="str">
            <v>N/A</v>
          </cell>
          <cell r="P391" t="str">
            <v>N/A</v>
          </cell>
          <cell r="Q391">
            <v>0</v>
          </cell>
          <cell r="R391">
            <v>0</v>
          </cell>
          <cell r="S391">
            <v>0</v>
          </cell>
          <cell r="T391" t="e">
            <v>#VALUE!</v>
          </cell>
          <cell r="U391" t="e">
            <v>#VALUE!</v>
          </cell>
          <cell r="V391" t="e">
            <v>#VALUE!</v>
          </cell>
          <cell r="W391" t="e">
            <v>#VALUE!</v>
          </cell>
          <cell r="X391">
            <v>0</v>
          </cell>
          <cell r="Y391">
            <v>0</v>
          </cell>
          <cell r="Z391">
            <v>0</v>
          </cell>
          <cell r="AA391" t="e">
            <v>#VALUE!</v>
          </cell>
          <cell r="AB391" t="e">
            <v>#VALUE!</v>
          </cell>
          <cell r="AC391" t="e">
            <v>#VALUE!</v>
          </cell>
          <cell r="AD391" t="e">
            <v>#VALUE!</v>
          </cell>
          <cell r="AE391" t="str">
            <v>820a</v>
          </cell>
          <cell r="AF391" t="str">
            <v>1,000 Sq Ft GLA</v>
          </cell>
          <cell r="AG391">
            <v>46.6</v>
          </cell>
          <cell r="AH391" t="str">
            <v>*</v>
          </cell>
          <cell r="AI391" t="str">
            <v>*</v>
          </cell>
          <cell r="AJ391" t="str">
            <v>*</v>
          </cell>
          <cell r="AK391" t="str">
            <v>*</v>
          </cell>
          <cell r="AL391" t="str">
            <v>*</v>
          </cell>
          <cell r="AM391" t="str">
            <v>*</v>
          </cell>
          <cell r="AN391">
            <v>1</v>
          </cell>
          <cell r="AO391">
            <v>1</v>
          </cell>
          <cell r="AP391">
            <v>0.74</v>
          </cell>
          <cell r="AQ391"/>
          <cell r="AR391"/>
          <cell r="AS391">
            <v>48</v>
          </cell>
          <cell r="AT391" t="str">
            <v>*</v>
          </cell>
          <cell r="AU391" t="str">
            <v>*</v>
          </cell>
          <cell r="AV391">
            <v>0.74</v>
          </cell>
          <cell r="AW391" t="str">
            <v>*</v>
          </cell>
          <cell r="AX391" t="str">
            <v>*</v>
          </cell>
          <cell r="AY391" t="str">
            <v>T = 36.03(X) + 6840.22</v>
          </cell>
          <cell r="AZ391"/>
          <cell r="BA391"/>
          <cell r="BB391">
            <v>0</v>
          </cell>
          <cell r="BC391"/>
          <cell r="BD391"/>
        </row>
        <row r="392">
          <cell r="A392">
            <v>823</v>
          </cell>
          <cell r="B392" t="str">
            <v>Factory Outlet Center</v>
          </cell>
          <cell r="C392" t="str">
            <v>1,000 Sq Ft</v>
          </cell>
          <cell r="D392" t="str">
            <v>General Urban/Suburban</v>
          </cell>
          <cell r="E392">
            <v>0</v>
          </cell>
          <cell r="F392"/>
          <cell r="G392"/>
          <cell r="H392"/>
          <cell r="I392"/>
          <cell r="J392" t="str">
            <v>Avg</v>
          </cell>
          <cell r="K392" t="str">
            <v>Avg</v>
          </cell>
          <cell r="L392" t="str">
            <v>Avg</v>
          </cell>
          <cell r="M392" t="str">
            <v>Yes</v>
          </cell>
          <cell r="N392">
            <v>26.59</v>
          </cell>
          <cell r="O392">
            <v>0.67</v>
          </cell>
          <cell r="P392">
            <v>2.29</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823</v>
          </cell>
          <cell r="AF392" t="str">
            <v>1,000 Sq Ft</v>
          </cell>
          <cell r="AG392">
            <v>26.59</v>
          </cell>
          <cell r="AH392">
            <v>0.67</v>
          </cell>
          <cell r="AI392">
            <v>2.29</v>
          </cell>
          <cell r="AJ392">
            <v>0.73</v>
          </cell>
          <cell r="AK392">
            <v>0.27</v>
          </cell>
          <cell r="AL392">
            <v>0.47</v>
          </cell>
          <cell r="AM392">
            <v>0.53</v>
          </cell>
          <cell r="AN392">
            <v>1</v>
          </cell>
          <cell r="AO392">
            <v>1</v>
          </cell>
          <cell r="AP392">
            <v>1</v>
          </cell>
          <cell r="AQ392" t="str">
            <v>Adjacent Street Traffic</v>
          </cell>
          <cell r="AR392" t="str">
            <v>Adjacent Street Traffic</v>
          </cell>
          <cell r="AS392">
            <v>11</v>
          </cell>
          <cell r="AT392">
            <v>2</v>
          </cell>
          <cell r="AU392">
            <v>14</v>
          </cell>
          <cell r="AV392" t="str">
            <v>*</v>
          </cell>
          <cell r="AW392" t="str">
            <v>*</v>
          </cell>
          <cell r="AX392">
            <v>0.56000000000000005</v>
          </cell>
          <cell r="AY392"/>
          <cell r="AZ392"/>
          <cell r="BA392" t="str">
            <v>Ln(T) = 0.43Ln(X) + 3.68</v>
          </cell>
          <cell r="BB392"/>
          <cell r="BC392"/>
          <cell r="BD392">
            <v>0</v>
          </cell>
        </row>
        <row r="393">
          <cell r="A393" t="str">
            <v>823a</v>
          </cell>
          <cell r="B393" t="str">
            <v>Factory Outlet Center (Saturday) (1)</v>
          </cell>
          <cell r="C393" t="str">
            <v>1,000 Sq Ft</v>
          </cell>
          <cell r="D393" t="str">
            <v>General Urban/Suburban</v>
          </cell>
          <cell r="E393">
            <v>0</v>
          </cell>
          <cell r="F393"/>
          <cell r="G393"/>
          <cell r="H393"/>
          <cell r="I393"/>
          <cell r="J393" t="str">
            <v>Avg</v>
          </cell>
          <cell r="K393" t="str">
            <v>Avg</v>
          </cell>
          <cell r="L393" t="str">
            <v>Avg</v>
          </cell>
          <cell r="M393" t="str">
            <v>Yes</v>
          </cell>
          <cell r="N393">
            <v>40.97</v>
          </cell>
          <cell r="O393" t="str">
            <v>*</v>
          </cell>
          <cell r="P393">
            <v>3.79</v>
          </cell>
          <cell r="Q393">
            <v>0</v>
          </cell>
          <cell r="R393" t="str">
            <v/>
          </cell>
          <cell r="S393">
            <v>0</v>
          </cell>
          <cell r="T393" t="str">
            <v/>
          </cell>
          <cell r="U393" t="str">
            <v/>
          </cell>
          <cell r="V393">
            <v>0</v>
          </cell>
          <cell r="W393">
            <v>0</v>
          </cell>
          <cell r="X393">
            <v>0</v>
          </cell>
          <cell r="Y393" t="str">
            <v/>
          </cell>
          <cell r="Z393">
            <v>0</v>
          </cell>
          <cell r="AA393" t="str">
            <v/>
          </cell>
          <cell r="AB393" t="str">
            <v/>
          </cell>
          <cell r="AC393">
            <v>0</v>
          </cell>
          <cell r="AD393">
            <v>0</v>
          </cell>
          <cell r="AE393" t="str">
            <v>823a</v>
          </cell>
          <cell r="AF393" t="str">
            <v>1,000 Sq Ft</v>
          </cell>
          <cell r="AG393">
            <v>40.97</v>
          </cell>
          <cell r="AH393" t="str">
            <v>*</v>
          </cell>
          <cell r="AI393">
            <v>3.79</v>
          </cell>
          <cell r="AJ393"/>
          <cell r="AK393"/>
          <cell r="AL393">
            <v>0.51</v>
          </cell>
          <cell r="AM393">
            <v>0.49</v>
          </cell>
          <cell r="AN393">
            <v>1</v>
          </cell>
          <cell r="AO393">
            <v>1</v>
          </cell>
          <cell r="AP393">
            <v>1</v>
          </cell>
          <cell r="AQ393"/>
          <cell r="AR393" t="str">
            <v>Generator</v>
          </cell>
          <cell r="AS393">
            <v>2</v>
          </cell>
          <cell r="AT393"/>
          <cell r="AU393">
            <v>3</v>
          </cell>
          <cell r="AV393"/>
          <cell r="AW393"/>
          <cell r="AX393"/>
          <cell r="AY393"/>
          <cell r="AZ393"/>
          <cell r="BA393"/>
          <cell r="BB393"/>
          <cell r="BC393"/>
          <cell r="BD393"/>
        </row>
        <row r="394">
          <cell r="A394">
            <v>840</v>
          </cell>
          <cell r="B394" t="str">
            <v>Automobile Sales (New)</v>
          </cell>
          <cell r="C394" t="str">
            <v>1,000 Sq Ft</v>
          </cell>
          <cell r="D394" t="str">
            <v>General Urban/Suburban</v>
          </cell>
          <cell r="E394">
            <v>0</v>
          </cell>
          <cell r="F394"/>
          <cell r="G394"/>
          <cell r="H394"/>
          <cell r="I394"/>
          <cell r="J394" t="str">
            <v>Avg</v>
          </cell>
          <cell r="K394" t="str">
            <v>Eq</v>
          </cell>
          <cell r="L394" t="str">
            <v>Avg</v>
          </cell>
          <cell r="M394" t="str">
            <v/>
          </cell>
          <cell r="N394">
            <v>27.84</v>
          </cell>
          <cell r="O394" t="str">
            <v>N/A</v>
          </cell>
          <cell r="P394">
            <v>2.42</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cell r="AF394" t="str">
            <v>1,000 Sq Ft</v>
          </cell>
          <cell r="AG394">
            <v>27.84</v>
          </cell>
          <cell r="AH394">
            <v>1.86</v>
          </cell>
          <cell r="AI394">
            <v>2.42</v>
          </cell>
          <cell r="AJ394">
            <v>0.73</v>
          </cell>
          <cell r="AK394">
            <v>0.27</v>
          </cell>
          <cell r="AL394">
            <v>0.4</v>
          </cell>
          <cell r="AM394">
            <v>0.6</v>
          </cell>
          <cell r="AN394">
            <v>1</v>
          </cell>
          <cell r="AO394">
            <v>1</v>
          </cell>
          <cell r="AP394">
            <v>1</v>
          </cell>
          <cell r="AQ394" t="str">
            <v>Adjacent Street Traffic</v>
          </cell>
          <cell r="AR394" t="str">
            <v>Adjacent Street Traffic</v>
          </cell>
          <cell r="AS394">
            <v>18</v>
          </cell>
          <cell r="AT394">
            <v>35</v>
          </cell>
          <cell r="AU394">
            <v>50</v>
          </cell>
          <cell r="AV394">
            <v>0.8</v>
          </cell>
          <cell r="AW394" t="str">
            <v>*</v>
          </cell>
          <cell r="AX394">
            <v>0.56999999999999995</v>
          </cell>
          <cell r="AY394" t="str">
            <v>T = 28.65(X) - 29.45</v>
          </cell>
          <cell r="AZ394">
            <v>0</v>
          </cell>
          <cell r="BA394" t="str">
            <v>T = 1.80(X) + 21.60</v>
          </cell>
          <cell r="BB394">
            <v>0</v>
          </cell>
          <cell r="BC394">
            <v>0</v>
          </cell>
          <cell r="BD394">
            <v>0</v>
          </cell>
        </row>
        <row r="395">
          <cell r="A395"/>
          <cell r="B395"/>
          <cell r="C395"/>
          <cell r="D395"/>
          <cell r="E395">
            <v>0</v>
          </cell>
          <cell r="F395"/>
          <cell r="G395"/>
          <cell r="H395"/>
          <cell r="I395"/>
          <cell r="J395" t="str">
            <v>Avg</v>
          </cell>
          <cell r="K395" t="str">
            <v>Eq</v>
          </cell>
          <cell r="L395" t="str">
            <v>Avg</v>
          </cell>
          <cell r="M395"/>
          <cell r="N395">
            <v>27.84</v>
          </cell>
          <cell r="O395" t="str">
            <v>N/A</v>
          </cell>
          <cell r="P395">
            <v>2.42</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840</v>
          </cell>
          <cell r="AF395" t="str">
            <v>1,000 Sq Ft</v>
          </cell>
          <cell r="AG395">
            <v>27.84</v>
          </cell>
          <cell r="AH395">
            <v>1.86</v>
          </cell>
          <cell r="AI395">
            <v>2.42</v>
          </cell>
          <cell r="AJ395">
            <v>0.73</v>
          </cell>
          <cell r="AK395">
            <v>0.27</v>
          </cell>
          <cell r="AL395">
            <v>0.4</v>
          </cell>
          <cell r="AM395">
            <v>0.6</v>
          </cell>
          <cell r="AN395">
            <v>1</v>
          </cell>
          <cell r="AO395">
            <v>1</v>
          </cell>
          <cell r="AP395">
            <v>1</v>
          </cell>
          <cell r="AQ395" t="str">
            <v>Adjacent Street Traffic</v>
          </cell>
          <cell r="AR395" t="str">
            <v>Adjacent Street Traffic</v>
          </cell>
          <cell r="AS395">
            <v>18</v>
          </cell>
          <cell r="AT395">
            <v>35</v>
          </cell>
          <cell r="AU395">
            <v>50</v>
          </cell>
          <cell r="AV395">
            <v>0.8</v>
          </cell>
          <cell r="AW395" t="str">
            <v>*</v>
          </cell>
          <cell r="AX395">
            <v>0.56999999999999995</v>
          </cell>
          <cell r="AY395" t="str">
            <v>T = 28.65(X) - 29.45</v>
          </cell>
          <cell r="AZ395"/>
          <cell r="BA395" t="str">
            <v>T = 1.80(X) + 21.60</v>
          </cell>
          <cell r="BB395">
            <v>0</v>
          </cell>
          <cell r="BC395"/>
          <cell r="BD395">
            <v>0</v>
          </cell>
        </row>
        <row r="396">
          <cell r="A396"/>
          <cell r="B396"/>
          <cell r="C396"/>
          <cell r="D396"/>
          <cell r="E396">
            <v>0</v>
          </cell>
          <cell r="F396"/>
          <cell r="G396"/>
          <cell r="H396"/>
          <cell r="I396"/>
          <cell r="J396" t="str">
            <v>Avg</v>
          </cell>
          <cell r="K396" t="str">
            <v>Avg</v>
          </cell>
          <cell r="L396" t="str">
            <v>Avg</v>
          </cell>
          <cell r="M396"/>
          <cell r="N396">
            <v>11.2</v>
          </cell>
          <cell r="O396">
            <v>0.91</v>
          </cell>
          <cell r="P396">
            <v>1.02</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840</v>
          </cell>
          <cell r="AF396" t="str">
            <v>Employee(s)</v>
          </cell>
          <cell r="AG396">
            <v>11.2</v>
          </cell>
          <cell r="AH396">
            <v>0.91</v>
          </cell>
          <cell r="AI396">
            <v>1.02</v>
          </cell>
          <cell r="AJ396">
            <v>0.7</v>
          </cell>
          <cell r="AK396">
            <v>0.3</v>
          </cell>
          <cell r="AL396">
            <v>0.44</v>
          </cell>
          <cell r="AM396">
            <v>0.56000000000000005</v>
          </cell>
          <cell r="AN396">
            <v>1</v>
          </cell>
          <cell r="AO396">
            <v>1</v>
          </cell>
          <cell r="AP396">
            <v>1</v>
          </cell>
          <cell r="AQ396" t="str">
            <v>Adjacent Street Traffic</v>
          </cell>
          <cell r="AR396" t="str">
            <v>Adjacent Street Traffic</v>
          </cell>
          <cell r="AS396">
            <v>7</v>
          </cell>
          <cell r="AT396">
            <v>10</v>
          </cell>
          <cell r="AU396">
            <v>10</v>
          </cell>
          <cell r="AV396" t="str">
            <v>*</v>
          </cell>
          <cell r="AW396" t="str">
            <v>*</v>
          </cell>
          <cell r="AX396">
            <v>0.54</v>
          </cell>
          <cell r="AY396"/>
          <cell r="AZ396"/>
          <cell r="BA396" t="str">
            <v>Ln(T) = 0.79Ln(X) + 0.86</v>
          </cell>
          <cell r="BB396"/>
          <cell r="BC396"/>
          <cell r="BD396">
            <v>0</v>
          </cell>
        </row>
        <row r="397">
          <cell r="A397"/>
          <cell r="B397"/>
          <cell r="C397"/>
          <cell r="D397"/>
          <cell r="E397">
            <v>0</v>
          </cell>
          <cell r="F397"/>
          <cell r="G397"/>
          <cell r="H397"/>
          <cell r="I397"/>
          <cell r="J397" t="str">
            <v>Eq</v>
          </cell>
          <cell r="K397" t="str">
            <v>Avg</v>
          </cell>
          <cell r="L397" t="str">
            <v>Avg</v>
          </cell>
          <cell r="M397"/>
          <cell r="N397" t="str">
            <v>N/A</v>
          </cell>
          <cell r="O397">
            <v>2.0299999999999998</v>
          </cell>
          <cell r="P397">
            <v>2.2599999999999998</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840</v>
          </cell>
          <cell r="AF397" t="str">
            <v>Service Bay(s)</v>
          </cell>
          <cell r="AG397" t="str">
            <v>*</v>
          </cell>
          <cell r="AH397">
            <v>2.0299999999999998</v>
          </cell>
          <cell r="AI397">
            <v>2.2599999999999998</v>
          </cell>
          <cell r="AJ397">
            <v>0.65</v>
          </cell>
          <cell r="AK397">
            <v>0.35</v>
          </cell>
          <cell r="AL397">
            <v>0.45</v>
          </cell>
          <cell r="AM397">
            <v>0.55000000000000004</v>
          </cell>
          <cell r="AN397">
            <v>1</v>
          </cell>
          <cell r="AO397">
            <v>1</v>
          </cell>
          <cell r="AP397">
            <v>1</v>
          </cell>
          <cell r="AQ397" t="str">
            <v>Adjacent Street Traffic</v>
          </cell>
          <cell r="AR397" t="str">
            <v>Adjacent Street Traffic</v>
          </cell>
          <cell r="AS397" t="str">
            <v>*</v>
          </cell>
          <cell r="AT397">
            <v>3</v>
          </cell>
          <cell r="AU397">
            <v>3</v>
          </cell>
          <cell r="AV397" t="str">
            <v>*</v>
          </cell>
          <cell r="AW397" t="str">
            <v>*</v>
          </cell>
          <cell r="AX397" t="str">
            <v>*</v>
          </cell>
          <cell r="AY397"/>
          <cell r="AZ397"/>
          <cell r="BA397"/>
          <cell r="BB397"/>
          <cell r="BC397"/>
          <cell r="BD397"/>
        </row>
        <row r="398">
          <cell r="A398">
            <v>841</v>
          </cell>
          <cell r="B398" t="str">
            <v>Automobile Sales (Used)</v>
          </cell>
          <cell r="C398" t="str">
            <v>1,000 Sq Ft</v>
          </cell>
          <cell r="D398" t="str">
            <v>General Urban/Suburban</v>
          </cell>
          <cell r="E398">
            <v>0</v>
          </cell>
          <cell r="F398"/>
          <cell r="G398"/>
          <cell r="H398"/>
          <cell r="I398"/>
          <cell r="J398" t="str">
            <v>Avg</v>
          </cell>
          <cell r="K398" t="str">
            <v>Avg</v>
          </cell>
          <cell r="L398" t="str">
            <v>Avg</v>
          </cell>
          <cell r="M398" t="str">
            <v/>
          </cell>
          <cell r="N398">
            <v>27.06</v>
          </cell>
          <cell r="O398">
            <v>2.13</v>
          </cell>
          <cell r="P398">
            <v>3.75</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cell r="AF398" t="str">
            <v>1,000 Sq Ft</v>
          </cell>
          <cell r="AG398">
            <v>27.06</v>
          </cell>
          <cell r="AH398">
            <v>2.13</v>
          </cell>
          <cell r="AI398">
            <v>3.75</v>
          </cell>
          <cell r="AJ398">
            <v>0.76</v>
          </cell>
          <cell r="AK398">
            <v>0.24</v>
          </cell>
          <cell r="AL398">
            <v>0.47</v>
          </cell>
          <cell r="AM398">
            <v>0.53</v>
          </cell>
          <cell r="AN398">
            <v>1</v>
          </cell>
          <cell r="AO398">
            <v>1</v>
          </cell>
          <cell r="AP398">
            <v>1</v>
          </cell>
          <cell r="AQ398" t="str">
            <v>Adjacent Street Traffic</v>
          </cell>
          <cell r="AR398" t="str">
            <v>Adjacent Street Traffic</v>
          </cell>
          <cell r="AS398">
            <v>14</v>
          </cell>
          <cell r="AT398">
            <v>8</v>
          </cell>
          <cell r="AU398">
            <v>14</v>
          </cell>
          <cell r="AV398" t="str">
            <v>*</v>
          </cell>
          <cell r="AW398" t="str">
            <v>*</v>
          </cell>
          <cell r="AX398" t="str">
            <v>*</v>
          </cell>
          <cell r="AY398">
            <v>0</v>
          </cell>
          <cell r="AZ398">
            <v>0</v>
          </cell>
          <cell r="BA398">
            <v>0</v>
          </cell>
          <cell r="BB398">
            <v>0</v>
          </cell>
          <cell r="BC398">
            <v>0</v>
          </cell>
          <cell r="BD398">
            <v>0</v>
          </cell>
        </row>
        <row r="399">
          <cell r="A399"/>
          <cell r="B399"/>
          <cell r="C399"/>
          <cell r="D399"/>
          <cell r="E399">
            <v>0</v>
          </cell>
          <cell r="F399"/>
          <cell r="G399"/>
          <cell r="H399"/>
          <cell r="I399"/>
          <cell r="J399" t="str">
            <v>Avg</v>
          </cell>
          <cell r="K399" t="str">
            <v>Avg</v>
          </cell>
          <cell r="L399" t="str">
            <v>Avg</v>
          </cell>
          <cell r="M399"/>
          <cell r="N399">
            <v>27.06</v>
          </cell>
          <cell r="O399">
            <v>2.13</v>
          </cell>
          <cell r="P399">
            <v>3.75</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841</v>
          </cell>
          <cell r="AF399" t="str">
            <v>1,000 Sq Ft</v>
          </cell>
          <cell r="AG399">
            <v>27.06</v>
          </cell>
          <cell r="AH399">
            <v>2.13</v>
          </cell>
          <cell r="AI399">
            <v>3.75</v>
          </cell>
          <cell r="AJ399">
            <v>0.76</v>
          </cell>
          <cell r="AK399">
            <v>0.24</v>
          </cell>
          <cell r="AL399">
            <v>0.47</v>
          </cell>
          <cell r="AM399">
            <v>0.53</v>
          </cell>
          <cell r="AN399">
            <v>1</v>
          </cell>
          <cell r="AO399">
            <v>1</v>
          </cell>
          <cell r="AP399">
            <v>1</v>
          </cell>
          <cell r="AQ399" t="str">
            <v>Adjacent Street Traffic</v>
          </cell>
          <cell r="AR399" t="str">
            <v>Adjacent Street Traffic</v>
          </cell>
          <cell r="AS399">
            <v>14</v>
          </cell>
          <cell r="AT399">
            <v>8</v>
          </cell>
          <cell r="AU399">
            <v>14</v>
          </cell>
          <cell r="AV399" t="str">
            <v>*</v>
          </cell>
          <cell r="AW399" t="str">
            <v>*</v>
          </cell>
          <cell r="AX399" t="str">
            <v>*</v>
          </cell>
          <cell r="AY399"/>
          <cell r="AZ399"/>
          <cell r="BA399"/>
          <cell r="BB399"/>
          <cell r="BC399"/>
          <cell r="BD399"/>
        </row>
        <row r="400">
          <cell r="A400"/>
          <cell r="B400"/>
          <cell r="C400"/>
          <cell r="D400"/>
          <cell r="E400">
            <v>0</v>
          </cell>
          <cell r="F400"/>
          <cell r="G400"/>
          <cell r="H400"/>
          <cell r="I400"/>
          <cell r="J400" t="str">
            <v>Avg</v>
          </cell>
          <cell r="K400" t="str">
            <v>Avg</v>
          </cell>
          <cell r="L400" t="str">
            <v>Avg</v>
          </cell>
          <cell r="M400"/>
          <cell r="N400">
            <v>12.48</v>
          </cell>
          <cell r="O400">
            <v>1.1599999999999999</v>
          </cell>
          <cell r="P400">
            <v>1.73</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841</v>
          </cell>
          <cell r="AF400" t="str">
            <v>Employee(s)</v>
          </cell>
          <cell r="AG400">
            <v>12.48</v>
          </cell>
          <cell r="AH400">
            <v>1.1599999999999999</v>
          </cell>
          <cell r="AI400">
            <v>1.73</v>
          </cell>
          <cell r="AJ400">
            <v>0.76</v>
          </cell>
          <cell r="AK400">
            <v>0.24</v>
          </cell>
          <cell r="AL400">
            <v>0.47</v>
          </cell>
          <cell r="AM400">
            <v>0.53</v>
          </cell>
          <cell r="AN400">
            <v>1</v>
          </cell>
          <cell r="AO400">
            <v>1</v>
          </cell>
          <cell r="AP400">
            <v>1</v>
          </cell>
          <cell r="AQ400" t="str">
            <v>Adjacent Street Traffic</v>
          </cell>
          <cell r="AR400" t="str">
            <v>Adjacent Street Traffic</v>
          </cell>
          <cell r="AS400">
            <v>14</v>
          </cell>
          <cell r="AT400">
            <v>8</v>
          </cell>
          <cell r="AU400">
            <v>14</v>
          </cell>
          <cell r="AV400" t="str">
            <v>*</v>
          </cell>
          <cell r="AW400" t="str">
            <v>*</v>
          </cell>
          <cell r="AX400" t="str">
            <v>*</v>
          </cell>
          <cell r="AY400"/>
          <cell r="AZ400"/>
          <cell r="BA400"/>
          <cell r="BB400"/>
          <cell r="BC400"/>
          <cell r="BD400"/>
        </row>
        <row r="401">
          <cell r="A401">
            <v>842</v>
          </cell>
          <cell r="B401" t="str">
            <v>Recreational Vehicle Sales</v>
          </cell>
          <cell r="C401" t="str">
            <v>1,000 Sq Ft</v>
          </cell>
          <cell r="D401" t="str">
            <v>General Urban/Suburban</v>
          </cell>
          <cell r="E401">
            <v>0</v>
          </cell>
          <cell r="F401"/>
          <cell r="G401"/>
          <cell r="H401"/>
          <cell r="I401"/>
          <cell r="J401" t="str">
            <v>Avg</v>
          </cell>
          <cell r="K401" t="str">
            <v>Avg</v>
          </cell>
          <cell r="L401" t="str">
            <v>Avg</v>
          </cell>
          <cell r="M401" t="str">
            <v>Yes</v>
          </cell>
          <cell r="N401">
            <v>5</v>
          </cell>
          <cell r="O401">
            <v>0.46</v>
          </cell>
          <cell r="P401">
            <v>0.77</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cell r="AF401" t="str">
            <v>1,000 Sq Ft</v>
          </cell>
          <cell r="AG401">
            <v>5</v>
          </cell>
          <cell r="AH401">
            <v>0.46</v>
          </cell>
          <cell r="AI401">
            <v>0.77</v>
          </cell>
          <cell r="AJ401">
            <v>0.85</v>
          </cell>
          <cell r="AK401">
            <v>0.15</v>
          </cell>
          <cell r="AL401">
            <v>0.31</v>
          </cell>
          <cell r="AM401">
            <v>0.69</v>
          </cell>
          <cell r="AN401">
            <v>1</v>
          </cell>
          <cell r="AO401">
            <v>1</v>
          </cell>
          <cell r="AP401">
            <v>1</v>
          </cell>
          <cell r="AQ401" t="str">
            <v>Adjacent Street Traffic</v>
          </cell>
          <cell r="AR401" t="str">
            <v>Adjacent Street Traffic</v>
          </cell>
          <cell r="AS401">
            <v>5</v>
          </cell>
          <cell r="AT401">
            <v>5</v>
          </cell>
          <cell r="AU401">
            <v>7</v>
          </cell>
          <cell r="AV401" t="str">
            <v>*</v>
          </cell>
          <cell r="AW401" t="str">
            <v>*</v>
          </cell>
          <cell r="AX401" t="str">
            <v>*</v>
          </cell>
          <cell r="AY401">
            <v>0</v>
          </cell>
          <cell r="AZ401">
            <v>0</v>
          </cell>
          <cell r="BA401">
            <v>0</v>
          </cell>
          <cell r="BB401">
            <v>0</v>
          </cell>
          <cell r="BC401">
            <v>0</v>
          </cell>
          <cell r="BD401">
            <v>0</v>
          </cell>
        </row>
        <row r="402">
          <cell r="A402"/>
          <cell r="B402"/>
          <cell r="C402"/>
          <cell r="D402"/>
          <cell r="E402">
            <v>0</v>
          </cell>
          <cell r="F402"/>
          <cell r="G402"/>
          <cell r="H402"/>
          <cell r="I402"/>
          <cell r="J402" t="str">
            <v>Avg</v>
          </cell>
          <cell r="K402" t="str">
            <v>Avg</v>
          </cell>
          <cell r="L402" t="str">
            <v>Avg</v>
          </cell>
          <cell r="M402"/>
          <cell r="N402">
            <v>5</v>
          </cell>
          <cell r="O402">
            <v>0.46</v>
          </cell>
          <cell r="P402">
            <v>0.77</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842</v>
          </cell>
          <cell r="AF402" t="str">
            <v>1,000 Sq Ft</v>
          </cell>
          <cell r="AG402">
            <v>5</v>
          </cell>
          <cell r="AH402">
            <v>0.46</v>
          </cell>
          <cell r="AI402">
            <v>0.77</v>
          </cell>
          <cell r="AJ402">
            <v>0.85</v>
          </cell>
          <cell r="AK402">
            <v>0.15</v>
          </cell>
          <cell r="AL402">
            <v>0.31</v>
          </cell>
          <cell r="AM402">
            <v>0.69</v>
          </cell>
          <cell r="AN402">
            <v>1</v>
          </cell>
          <cell r="AO402">
            <v>1</v>
          </cell>
          <cell r="AP402">
            <v>1</v>
          </cell>
          <cell r="AQ402" t="str">
            <v>Adjacent Street Traffic</v>
          </cell>
          <cell r="AR402" t="str">
            <v>Adjacent Street Traffic</v>
          </cell>
          <cell r="AS402">
            <v>5</v>
          </cell>
          <cell r="AT402">
            <v>5</v>
          </cell>
          <cell r="AU402">
            <v>7</v>
          </cell>
          <cell r="AV402" t="str">
            <v>*</v>
          </cell>
          <cell r="AW402" t="str">
            <v>*</v>
          </cell>
          <cell r="AX402" t="str">
            <v>*</v>
          </cell>
          <cell r="AY402"/>
          <cell r="AZ402"/>
          <cell r="BA402"/>
          <cell r="BB402"/>
          <cell r="BC402"/>
          <cell r="BD402"/>
        </row>
        <row r="403">
          <cell r="A403"/>
          <cell r="B403"/>
          <cell r="C403"/>
          <cell r="D403"/>
          <cell r="E403">
            <v>0</v>
          </cell>
          <cell r="F403"/>
          <cell r="G403"/>
          <cell r="H403"/>
          <cell r="I403"/>
          <cell r="J403" t="str">
            <v>Avg</v>
          </cell>
          <cell r="K403" t="str">
            <v>Avg</v>
          </cell>
          <cell r="L403" t="str">
            <v>Avg</v>
          </cell>
          <cell r="M403"/>
          <cell r="N403">
            <v>7.88</v>
          </cell>
          <cell r="O403">
            <v>0.72</v>
          </cell>
          <cell r="P403">
            <v>0.91</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842</v>
          </cell>
          <cell r="AF403" t="str">
            <v>Employee(s)</v>
          </cell>
          <cell r="AG403">
            <v>7.88</v>
          </cell>
          <cell r="AH403">
            <v>0.72</v>
          </cell>
          <cell r="AI403">
            <v>0.91</v>
          </cell>
          <cell r="AJ403">
            <v>0.85</v>
          </cell>
          <cell r="AK403">
            <v>0.15</v>
          </cell>
          <cell r="AL403">
            <v>0.28999999999999998</v>
          </cell>
          <cell r="AM403">
            <v>0.71</v>
          </cell>
          <cell r="AN403">
            <v>1</v>
          </cell>
          <cell r="AO403">
            <v>1</v>
          </cell>
          <cell r="AP403">
            <v>1</v>
          </cell>
          <cell r="AQ403" t="str">
            <v>Adjacent Street Traffic</v>
          </cell>
          <cell r="AR403" t="str">
            <v>Adjacent Street Traffic</v>
          </cell>
          <cell r="AS403">
            <v>5</v>
          </cell>
          <cell r="AT403">
            <v>5</v>
          </cell>
          <cell r="AU403">
            <v>5</v>
          </cell>
          <cell r="AV403">
            <v>0.78</v>
          </cell>
          <cell r="AW403">
            <v>0.85</v>
          </cell>
          <cell r="AX403">
            <v>0.54</v>
          </cell>
          <cell r="AY403" t="str">
            <v>Ln(T) = 0.47Ln(X) + 3.57</v>
          </cell>
          <cell r="AZ403" t="str">
            <v>Ln(T) = 0.45Ln(X) + 1.26</v>
          </cell>
          <cell r="BA403" t="str">
            <v>Ln(T) = 0.41Ln(X) + 1.54</v>
          </cell>
          <cell r="BB403">
            <v>0</v>
          </cell>
          <cell r="BC403">
            <v>0</v>
          </cell>
          <cell r="BD403">
            <v>0</v>
          </cell>
        </row>
        <row r="404">
          <cell r="A404">
            <v>843</v>
          </cell>
          <cell r="B404" t="str">
            <v>Automobile Parts Sales</v>
          </cell>
          <cell r="C404" t="str">
            <v>1,000 Sq Ft</v>
          </cell>
          <cell r="D404" t="str">
            <v>General Urban/Suburban</v>
          </cell>
          <cell r="E404">
            <v>0</v>
          </cell>
          <cell r="F404"/>
          <cell r="G404"/>
          <cell r="H404"/>
          <cell r="I404"/>
          <cell r="J404" t="str">
            <v>Avg</v>
          </cell>
          <cell r="K404" t="str">
            <v>Avg</v>
          </cell>
          <cell r="L404" t="str">
            <v>Avg</v>
          </cell>
          <cell r="M404" t="str">
            <v/>
          </cell>
          <cell r="N404">
            <v>54.57</v>
          </cell>
          <cell r="O404">
            <v>2.5099999999999998</v>
          </cell>
          <cell r="P404">
            <v>4.9000000000000004</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cell r="AF404" t="str">
            <v>1,000 Sq Ft</v>
          </cell>
          <cell r="AG404">
            <v>54.57</v>
          </cell>
          <cell r="AH404">
            <v>2.5099999999999998</v>
          </cell>
          <cell r="AI404">
            <v>4.9000000000000004</v>
          </cell>
          <cell r="AJ404">
            <v>0.55000000000000004</v>
          </cell>
          <cell r="AK404">
            <v>0.45</v>
          </cell>
          <cell r="AL404">
            <v>0.48</v>
          </cell>
          <cell r="AM404">
            <v>0.52</v>
          </cell>
          <cell r="AN404">
            <v>1</v>
          </cell>
          <cell r="AO404">
            <v>1</v>
          </cell>
          <cell r="AP404">
            <v>0.57000000000000006</v>
          </cell>
          <cell r="AQ404" t="str">
            <v>Adjacent Street Traffic</v>
          </cell>
          <cell r="AR404" t="str">
            <v>Adjacent Street Traffic</v>
          </cell>
          <cell r="AS404">
            <v>14</v>
          </cell>
          <cell r="AT404">
            <v>14</v>
          </cell>
          <cell r="AU404">
            <v>16</v>
          </cell>
          <cell r="AV404">
            <v>0.56000000000000005</v>
          </cell>
          <cell r="AW404" t="str">
            <v>*</v>
          </cell>
          <cell r="AX404" t="str">
            <v>*</v>
          </cell>
          <cell r="AY404" t="str">
            <v>T = 71.62(X) - 127.66</v>
          </cell>
          <cell r="AZ404">
            <v>0</v>
          </cell>
          <cell r="BA404">
            <v>0</v>
          </cell>
          <cell r="BB404">
            <v>0</v>
          </cell>
          <cell r="BC404">
            <v>0</v>
          </cell>
          <cell r="BD404">
            <v>0</v>
          </cell>
        </row>
        <row r="405">
          <cell r="A405"/>
          <cell r="B405"/>
          <cell r="C405"/>
          <cell r="D405"/>
          <cell r="E405">
            <v>0</v>
          </cell>
          <cell r="F405"/>
          <cell r="G405"/>
          <cell r="H405"/>
          <cell r="I405"/>
          <cell r="J405" t="str">
            <v>Avg</v>
          </cell>
          <cell r="K405" t="str">
            <v>Avg</v>
          </cell>
          <cell r="L405" t="str">
            <v>Avg</v>
          </cell>
          <cell r="M405"/>
          <cell r="N405">
            <v>54.57</v>
          </cell>
          <cell r="O405">
            <v>2.5099999999999998</v>
          </cell>
          <cell r="P405">
            <v>4.9000000000000004</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843</v>
          </cell>
          <cell r="AF405" t="str">
            <v>1,000 Sq Ft</v>
          </cell>
          <cell r="AG405">
            <v>54.57</v>
          </cell>
          <cell r="AH405">
            <v>2.5099999999999998</v>
          </cell>
          <cell r="AI405">
            <v>4.9000000000000004</v>
          </cell>
          <cell r="AJ405">
            <v>0.55000000000000004</v>
          </cell>
          <cell r="AK405">
            <v>0.45</v>
          </cell>
          <cell r="AL405">
            <v>0.48</v>
          </cell>
          <cell r="AM405">
            <v>0.52</v>
          </cell>
          <cell r="AN405">
            <v>1</v>
          </cell>
          <cell r="AO405">
            <v>1</v>
          </cell>
          <cell r="AP405">
            <v>0.57000000000000006</v>
          </cell>
          <cell r="AQ405" t="str">
            <v>Adjacent Street Traffic</v>
          </cell>
          <cell r="AR405" t="str">
            <v>Adjacent Street Traffic</v>
          </cell>
          <cell r="AS405">
            <v>14</v>
          </cell>
          <cell r="AT405">
            <v>14</v>
          </cell>
          <cell r="AU405">
            <v>16</v>
          </cell>
          <cell r="AV405">
            <v>0.56000000000000005</v>
          </cell>
          <cell r="AW405" t="str">
            <v>*</v>
          </cell>
          <cell r="AX405" t="str">
            <v>*</v>
          </cell>
          <cell r="AY405" t="str">
            <v>T = 71.62(X) - 127.66</v>
          </cell>
          <cell r="AZ405"/>
          <cell r="BA405"/>
          <cell r="BB405">
            <v>0</v>
          </cell>
          <cell r="BC405"/>
          <cell r="BD405"/>
        </row>
        <row r="406">
          <cell r="A406"/>
          <cell r="B406"/>
          <cell r="C406"/>
          <cell r="D406"/>
          <cell r="E406">
            <v>0</v>
          </cell>
          <cell r="F406"/>
          <cell r="G406"/>
          <cell r="H406"/>
          <cell r="I406"/>
          <cell r="J406" t="str">
            <v>Avg</v>
          </cell>
          <cell r="K406" t="str">
            <v>Avg</v>
          </cell>
          <cell r="L406" t="str">
            <v>Avg</v>
          </cell>
          <cell r="M406"/>
          <cell r="N406">
            <v>33.729999999999997</v>
          </cell>
          <cell r="O406">
            <v>1.91</v>
          </cell>
          <cell r="P406">
            <v>3.3</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843</v>
          </cell>
          <cell r="AF406" t="str">
            <v>Employee(s)</v>
          </cell>
          <cell r="AG406">
            <v>33.729999999999997</v>
          </cell>
          <cell r="AH406">
            <v>1.91</v>
          </cell>
          <cell r="AI406">
            <v>3.3</v>
          </cell>
          <cell r="AJ406">
            <v>0.55000000000000004</v>
          </cell>
          <cell r="AK406">
            <v>0.45</v>
          </cell>
          <cell r="AL406">
            <v>0.46</v>
          </cell>
          <cell r="AM406">
            <v>0.54</v>
          </cell>
          <cell r="AN406">
            <v>1</v>
          </cell>
          <cell r="AO406">
            <v>1</v>
          </cell>
          <cell r="AP406">
            <v>1</v>
          </cell>
          <cell r="AQ406" t="str">
            <v>Adjacent Street Traffic</v>
          </cell>
          <cell r="AR406" t="str">
            <v>Adjacent Street Traffic</v>
          </cell>
          <cell r="AS406">
            <v>7</v>
          </cell>
          <cell r="AT406">
            <v>7</v>
          </cell>
          <cell r="AU406">
            <v>10</v>
          </cell>
          <cell r="AV406" t="str">
            <v>*</v>
          </cell>
          <cell r="AW406" t="str">
            <v>*</v>
          </cell>
          <cell r="AX406" t="str">
            <v>*</v>
          </cell>
          <cell r="AY406"/>
          <cell r="AZ406"/>
          <cell r="BA406"/>
          <cell r="BB406"/>
          <cell r="BC406"/>
          <cell r="BD406"/>
        </row>
        <row r="407">
          <cell r="A407">
            <v>848</v>
          </cell>
          <cell r="B407" t="str">
            <v>Tire Store</v>
          </cell>
          <cell r="C407" t="str">
            <v>1,000 Sq Ft</v>
          </cell>
          <cell r="D407" t="str">
            <v>General Urban/Suburban</v>
          </cell>
          <cell r="E407">
            <v>0</v>
          </cell>
          <cell r="F407"/>
          <cell r="G407"/>
          <cell r="H407"/>
          <cell r="I407"/>
          <cell r="J407" t="str">
            <v>Avg</v>
          </cell>
          <cell r="K407" t="str">
            <v>Eq</v>
          </cell>
          <cell r="L407" t="str">
            <v>Eq</v>
          </cell>
          <cell r="M407" t="str">
            <v/>
          </cell>
          <cell r="N407">
            <v>27.69</v>
          </cell>
          <cell r="O407" t="str">
            <v>N/A</v>
          </cell>
          <cell r="P407" t="str">
            <v>N/A</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cell r="AF407" t="str">
            <v>1,000 Sq Ft</v>
          </cell>
          <cell r="AG407">
            <v>27.69</v>
          </cell>
          <cell r="AH407">
            <v>2.61</v>
          </cell>
          <cell r="AI407">
            <v>3.75</v>
          </cell>
          <cell r="AJ407">
            <v>0.64</v>
          </cell>
          <cell r="AK407">
            <v>0.36</v>
          </cell>
          <cell r="AL407">
            <v>0.43</v>
          </cell>
          <cell r="AM407">
            <v>0.56999999999999995</v>
          </cell>
          <cell r="AN407">
            <v>1</v>
          </cell>
          <cell r="AO407">
            <v>1</v>
          </cell>
          <cell r="AP407">
            <v>0.72</v>
          </cell>
          <cell r="AQ407" t="str">
            <v>Adjacent Street Traffic</v>
          </cell>
          <cell r="AR407" t="str">
            <v>Adjacent Street Traffic</v>
          </cell>
          <cell r="AS407">
            <v>13</v>
          </cell>
          <cell r="AT407">
            <v>22</v>
          </cell>
          <cell r="AU407">
            <v>25</v>
          </cell>
          <cell r="AV407" t="str">
            <v>*</v>
          </cell>
          <cell r="AW407" t="str">
            <v>*</v>
          </cell>
          <cell r="AX407" t="str">
            <v>*</v>
          </cell>
          <cell r="AY407">
            <v>0</v>
          </cell>
          <cell r="AZ407">
            <v>0</v>
          </cell>
          <cell r="BA407">
            <v>0</v>
          </cell>
          <cell r="BB407">
            <v>0</v>
          </cell>
          <cell r="BC407">
            <v>0</v>
          </cell>
          <cell r="BD407">
            <v>0</v>
          </cell>
        </row>
        <row r="408">
          <cell r="A408"/>
          <cell r="B408"/>
          <cell r="C408"/>
          <cell r="D408"/>
          <cell r="E408">
            <v>0</v>
          </cell>
          <cell r="F408"/>
          <cell r="G408"/>
          <cell r="H408"/>
          <cell r="I408"/>
          <cell r="J408" t="str">
            <v>Avg</v>
          </cell>
          <cell r="K408" t="str">
            <v>Eq</v>
          </cell>
          <cell r="L408" t="str">
            <v>Eq</v>
          </cell>
          <cell r="M408"/>
          <cell r="N408">
            <v>27.69</v>
          </cell>
          <cell r="O408" t="str">
            <v>N/A</v>
          </cell>
          <cell r="P408" t="str">
            <v>N/A</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848</v>
          </cell>
          <cell r="AF408" t="str">
            <v>1,000 Sq Ft</v>
          </cell>
          <cell r="AG408">
            <v>27.69</v>
          </cell>
          <cell r="AH408">
            <v>2.61</v>
          </cell>
          <cell r="AI408">
            <v>3.75</v>
          </cell>
          <cell r="AJ408">
            <v>0.64</v>
          </cell>
          <cell r="AK408">
            <v>0.36</v>
          </cell>
          <cell r="AL408">
            <v>0.43</v>
          </cell>
          <cell r="AM408">
            <v>0.56999999999999995</v>
          </cell>
          <cell r="AN408">
            <v>1</v>
          </cell>
          <cell r="AO408">
            <v>1</v>
          </cell>
          <cell r="AP408">
            <v>0.72</v>
          </cell>
          <cell r="AQ408" t="str">
            <v>Adjacent Street Traffic</v>
          </cell>
          <cell r="AR408" t="str">
            <v>Adjacent Street Traffic</v>
          </cell>
          <cell r="AS408">
            <v>13</v>
          </cell>
          <cell r="AT408">
            <v>22</v>
          </cell>
          <cell r="AU408">
            <v>25</v>
          </cell>
          <cell r="AV408" t="str">
            <v>*</v>
          </cell>
          <cell r="AW408" t="str">
            <v>*</v>
          </cell>
          <cell r="AX408" t="str">
            <v>*</v>
          </cell>
          <cell r="AY408"/>
          <cell r="AZ408"/>
          <cell r="BA408"/>
          <cell r="BB408"/>
          <cell r="BC408"/>
          <cell r="BD408"/>
        </row>
        <row r="409">
          <cell r="A409"/>
          <cell r="B409"/>
          <cell r="C409"/>
          <cell r="D409"/>
          <cell r="E409">
            <v>0</v>
          </cell>
          <cell r="F409"/>
          <cell r="G409"/>
          <cell r="H409"/>
          <cell r="I409"/>
          <cell r="J409" t="str">
            <v>Avg</v>
          </cell>
          <cell r="K409" t="str">
            <v>Avg</v>
          </cell>
          <cell r="L409" t="str">
            <v>Avg</v>
          </cell>
          <cell r="M409"/>
          <cell r="N409">
            <v>16.78</v>
          </cell>
          <cell r="O409">
            <v>2.4700000000000002</v>
          </cell>
          <cell r="P409">
            <v>3.14</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848</v>
          </cell>
          <cell r="AF409" t="str">
            <v>Employee(s)</v>
          </cell>
          <cell r="AG409">
            <v>16.78</v>
          </cell>
          <cell r="AH409">
            <v>2.4700000000000002</v>
          </cell>
          <cell r="AI409">
            <v>3.14</v>
          </cell>
          <cell r="AJ409">
            <v>0.67</v>
          </cell>
          <cell r="AK409">
            <v>0.33</v>
          </cell>
          <cell r="AL409">
            <v>0.42</v>
          </cell>
          <cell r="AM409">
            <v>0.57999999999999996</v>
          </cell>
          <cell r="AN409">
            <v>1</v>
          </cell>
          <cell r="AO409">
            <v>1</v>
          </cell>
          <cell r="AP409">
            <v>0.72</v>
          </cell>
          <cell r="AQ409" t="str">
            <v>Adjacent Street Traffic</v>
          </cell>
          <cell r="AR409" t="str">
            <v>Adjacent Street Traffic</v>
          </cell>
          <cell r="AS409">
            <v>6</v>
          </cell>
          <cell r="AT409">
            <v>12</v>
          </cell>
          <cell r="AU409">
            <v>13</v>
          </cell>
          <cell r="AV409">
            <v>0.53</v>
          </cell>
          <cell r="AW409" t="str">
            <v>*</v>
          </cell>
          <cell r="AX409" t="str">
            <v>*</v>
          </cell>
          <cell r="AY409" t="str">
            <v>Ln(T) = 0.60 Ln(X) + 3.67</v>
          </cell>
          <cell r="AZ409"/>
          <cell r="BA409"/>
          <cell r="BB409">
            <v>0</v>
          </cell>
          <cell r="BC409"/>
          <cell r="BD409"/>
        </row>
        <row r="410">
          <cell r="A410"/>
          <cell r="B410"/>
          <cell r="C410"/>
          <cell r="D410"/>
          <cell r="E410">
            <v>0</v>
          </cell>
          <cell r="F410"/>
          <cell r="G410"/>
          <cell r="H410"/>
          <cell r="I410"/>
          <cell r="J410" t="str">
            <v>Eq</v>
          </cell>
          <cell r="K410" t="str">
            <v>Avg</v>
          </cell>
          <cell r="L410" t="str">
            <v>Avg</v>
          </cell>
          <cell r="M410"/>
          <cell r="N410" t="str">
            <v>N/A</v>
          </cell>
          <cell r="O410">
            <v>2.1</v>
          </cell>
          <cell r="P410">
            <v>3.42</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848</v>
          </cell>
          <cell r="AF410" t="str">
            <v>Service Bay(s)</v>
          </cell>
          <cell r="AG410" t="str">
            <v>*</v>
          </cell>
          <cell r="AH410">
            <v>2.1</v>
          </cell>
          <cell r="AI410">
            <v>3.42</v>
          </cell>
          <cell r="AJ410">
            <v>0.64</v>
          </cell>
          <cell r="AK410">
            <v>0.36</v>
          </cell>
          <cell r="AL410">
            <v>0.42</v>
          </cell>
          <cell r="AM410">
            <v>0.57999999999999996</v>
          </cell>
          <cell r="AN410">
            <v>1</v>
          </cell>
          <cell r="AO410">
            <v>1</v>
          </cell>
          <cell r="AP410">
            <v>0.72</v>
          </cell>
          <cell r="AQ410" t="str">
            <v>Adjacent Street Traffic</v>
          </cell>
          <cell r="AR410" t="str">
            <v>Adjacent Street Traffic</v>
          </cell>
          <cell r="AS410" t="str">
            <v>*</v>
          </cell>
          <cell r="AT410">
            <v>9</v>
          </cell>
          <cell r="AU410">
            <v>10</v>
          </cell>
          <cell r="AV410" t="str">
            <v>*</v>
          </cell>
          <cell r="AW410" t="str">
            <v>*</v>
          </cell>
          <cell r="AX410" t="str">
            <v>*</v>
          </cell>
          <cell r="AY410"/>
          <cell r="AZ410"/>
          <cell r="BA410"/>
          <cell r="BB410"/>
          <cell r="BC410"/>
          <cell r="BD410"/>
        </row>
        <row r="411">
          <cell r="A411">
            <v>849</v>
          </cell>
          <cell r="B411" t="str">
            <v>Tire Superstore</v>
          </cell>
          <cell r="C411" t="str">
            <v>1,000 Sq Ft</v>
          </cell>
          <cell r="D411" t="str">
            <v>General Urban/Suburban</v>
          </cell>
          <cell r="E411">
            <v>0</v>
          </cell>
          <cell r="F411"/>
          <cell r="G411"/>
          <cell r="H411"/>
          <cell r="I411"/>
          <cell r="J411" t="str">
            <v>Avg</v>
          </cell>
          <cell r="K411" t="str">
            <v>Avg</v>
          </cell>
          <cell r="L411" t="str">
            <v>Avg</v>
          </cell>
          <cell r="M411" t="str">
            <v/>
          </cell>
          <cell r="N411">
            <v>20.37</v>
          </cell>
          <cell r="O411">
            <v>1.34</v>
          </cell>
          <cell r="P411">
            <v>2.11</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cell r="AF411" t="str">
            <v>1,000 Sq Ft</v>
          </cell>
          <cell r="AG411">
            <v>20.37</v>
          </cell>
          <cell r="AH411">
            <v>1.34</v>
          </cell>
          <cell r="AI411">
            <v>2.11</v>
          </cell>
          <cell r="AJ411">
            <v>0.65</v>
          </cell>
          <cell r="AK411">
            <v>0.35</v>
          </cell>
          <cell r="AL411">
            <v>0.47</v>
          </cell>
          <cell r="AM411">
            <v>0.53</v>
          </cell>
          <cell r="AN411">
            <v>1</v>
          </cell>
          <cell r="AO411">
            <v>1</v>
          </cell>
          <cell r="AP411">
            <v>1</v>
          </cell>
          <cell r="AQ411" t="str">
            <v>Adjacent Street Traffic</v>
          </cell>
          <cell r="AR411" t="str">
            <v>Adjacent Street Traffic</v>
          </cell>
          <cell r="AS411">
            <v>12</v>
          </cell>
          <cell r="AT411">
            <v>11</v>
          </cell>
          <cell r="AU411">
            <v>12</v>
          </cell>
          <cell r="AV411" t="str">
            <v>*</v>
          </cell>
          <cell r="AW411" t="str">
            <v>*</v>
          </cell>
          <cell r="AX411" t="str">
            <v>*</v>
          </cell>
          <cell r="AY411">
            <v>0</v>
          </cell>
          <cell r="AZ411">
            <v>0</v>
          </cell>
          <cell r="BA411">
            <v>0</v>
          </cell>
          <cell r="BB411">
            <v>0</v>
          </cell>
          <cell r="BC411">
            <v>0</v>
          </cell>
          <cell r="BD411">
            <v>0</v>
          </cell>
        </row>
        <row r="412">
          <cell r="A412"/>
          <cell r="B412"/>
          <cell r="C412"/>
          <cell r="D412"/>
          <cell r="E412">
            <v>0</v>
          </cell>
          <cell r="F412"/>
          <cell r="G412"/>
          <cell r="H412"/>
          <cell r="I412"/>
          <cell r="J412" t="str">
            <v>Avg</v>
          </cell>
          <cell r="K412" t="str">
            <v>Avg</v>
          </cell>
          <cell r="L412" t="str">
            <v>Avg</v>
          </cell>
          <cell r="M412"/>
          <cell r="N412">
            <v>20.37</v>
          </cell>
          <cell r="O412">
            <v>1.34</v>
          </cell>
          <cell r="P412">
            <v>2.11</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849</v>
          </cell>
          <cell r="AF412" t="str">
            <v>1,000 Sq Ft</v>
          </cell>
          <cell r="AG412">
            <v>20.37</v>
          </cell>
          <cell r="AH412">
            <v>1.34</v>
          </cell>
          <cell r="AI412">
            <v>2.11</v>
          </cell>
          <cell r="AJ412">
            <v>0.65</v>
          </cell>
          <cell r="AK412">
            <v>0.35</v>
          </cell>
          <cell r="AL412">
            <v>0.47</v>
          </cell>
          <cell r="AM412">
            <v>0.53</v>
          </cell>
          <cell r="AN412">
            <v>1</v>
          </cell>
          <cell r="AO412">
            <v>1</v>
          </cell>
          <cell r="AP412">
            <v>1</v>
          </cell>
          <cell r="AQ412" t="str">
            <v>Adjacent Street Traffic</v>
          </cell>
          <cell r="AR412" t="str">
            <v>Adjacent Street Traffic</v>
          </cell>
          <cell r="AS412">
            <v>12</v>
          </cell>
          <cell r="AT412">
            <v>11</v>
          </cell>
          <cell r="AU412">
            <v>12</v>
          </cell>
          <cell r="AV412" t="str">
            <v>*</v>
          </cell>
          <cell r="AW412" t="str">
            <v>*</v>
          </cell>
          <cell r="AX412" t="str">
            <v>*</v>
          </cell>
          <cell r="AY412"/>
          <cell r="AZ412"/>
          <cell r="BA412"/>
          <cell r="BB412"/>
          <cell r="BC412"/>
          <cell r="BD412"/>
        </row>
        <row r="413">
          <cell r="A413"/>
          <cell r="B413"/>
          <cell r="C413"/>
          <cell r="D413"/>
          <cell r="E413">
            <v>0</v>
          </cell>
          <cell r="F413"/>
          <cell r="G413"/>
          <cell r="H413"/>
          <cell r="I413"/>
          <cell r="J413" t="str">
            <v>Avg</v>
          </cell>
          <cell r="K413" t="str">
            <v>Avg</v>
          </cell>
          <cell r="L413" t="str">
            <v>Avg</v>
          </cell>
          <cell r="M413"/>
          <cell r="N413">
            <v>30.55</v>
          </cell>
          <cell r="O413">
            <v>2.0099999999999998</v>
          </cell>
          <cell r="P413">
            <v>3.17</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849</v>
          </cell>
          <cell r="AF413" t="str">
            <v>Service Bay(s)</v>
          </cell>
          <cell r="AG413">
            <v>30.55</v>
          </cell>
          <cell r="AH413">
            <v>2.0099999999999998</v>
          </cell>
          <cell r="AI413">
            <v>3.17</v>
          </cell>
          <cell r="AJ413">
            <v>0.65</v>
          </cell>
          <cell r="AK413">
            <v>0.35</v>
          </cell>
          <cell r="AL413">
            <v>0.47</v>
          </cell>
          <cell r="AM413">
            <v>0.53</v>
          </cell>
          <cell r="AN413">
            <v>1</v>
          </cell>
          <cell r="AO413">
            <v>1</v>
          </cell>
          <cell r="AP413">
            <v>1</v>
          </cell>
          <cell r="AQ413" t="str">
            <v>Adjacent Street Traffic</v>
          </cell>
          <cell r="AR413" t="str">
            <v>Adjacent Street Traffic</v>
          </cell>
          <cell r="AS413">
            <v>11</v>
          </cell>
          <cell r="AT413">
            <v>12</v>
          </cell>
          <cell r="AU413">
            <v>12</v>
          </cell>
          <cell r="AV413" t="str">
            <v>*</v>
          </cell>
          <cell r="AW413" t="str">
            <v>*</v>
          </cell>
          <cell r="AX413" t="str">
            <v>*</v>
          </cell>
          <cell r="AY413"/>
          <cell r="AZ413"/>
          <cell r="BA413"/>
          <cell r="BB413"/>
          <cell r="BC413"/>
          <cell r="BD413"/>
        </row>
        <row r="414">
          <cell r="A414">
            <v>850</v>
          </cell>
          <cell r="B414" t="str">
            <v>Supermarket</v>
          </cell>
          <cell r="C414" t="str">
            <v>1,000 Sq Ft</v>
          </cell>
          <cell r="D414" t="str">
            <v>General Urban/Suburban</v>
          </cell>
          <cell r="E414">
            <v>50</v>
          </cell>
          <cell r="F414"/>
          <cell r="G414">
            <v>1</v>
          </cell>
          <cell r="H414"/>
          <cell r="I414"/>
          <cell r="J414" t="str">
            <v>Eq</v>
          </cell>
          <cell r="K414" t="str">
            <v>Avg</v>
          </cell>
          <cell r="L414" t="str">
            <v>Avg</v>
          </cell>
          <cell r="M414" t="str">
            <v/>
          </cell>
          <cell r="N414" t="str">
            <v>N/A</v>
          </cell>
          <cell r="O414">
            <v>2.86</v>
          </cell>
          <cell r="P414">
            <v>8.9499999999999993</v>
          </cell>
          <cell r="Q414">
            <v>4710</v>
          </cell>
          <cell r="R414">
            <v>143</v>
          </cell>
          <cell r="S414">
            <v>448</v>
          </cell>
          <cell r="T414">
            <v>84</v>
          </cell>
          <cell r="U414">
            <v>59</v>
          </cell>
          <cell r="V414">
            <v>224</v>
          </cell>
          <cell r="W414">
            <v>224</v>
          </cell>
          <cell r="X414">
            <v>4710</v>
          </cell>
          <cell r="Y414">
            <v>143</v>
          </cell>
          <cell r="Z414">
            <v>286.72000000000003</v>
          </cell>
          <cell r="AA414">
            <v>84</v>
          </cell>
          <cell r="AB414">
            <v>59</v>
          </cell>
          <cell r="AC414">
            <v>143</v>
          </cell>
          <cell r="AD414">
            <v>143.72000000000003</v>
          </cell>
          <cell r="AE414"/>
          <cell r="AF414" t="str">
            <v>1,000 Sq Ft</v>
          </cell>
          <cell r="AG414">
            <v>93.84</v>
          </cell>
          <cell r="AH414">
            <v>2.86</v>
          </cell>
          <cell r="AI414">
            <v>8.9499999999999993</v>
          </cell>
          <cell r="AJ414">
            <v>0.59</v>
          </cell>
          <cell r="AK414">
            <v>0.41</v>
          </cell>
          <cell r="AL414">
            <v>0.5</v>
          </cell>
          <cell r="AM414">
            <v>0.5</v>
          </cell>
          <cell r="AN414">
            <v>1</v>
          </cell>
          <cell r="AO414">
            <v>1</v>
          </cell>
          <cell r="AP414">
            <v>0.64</v>
          </cell>
          <cell r="AQ414" t="str">
            <v>Adjacent Street Traffic</v>
          </cell>
          <cell r="AR414" t="str">
            <v>Adjacent Street Traffic</v>
          </cell>
          <cell r="AS414">
            <v>22</v>
          </cell>
          <cell r="AT414">
            <v>34</v>
          </cell>
          <cell r="AU414">
            <v>104</v>
          </cell>
          <cell r="AV414">
            <v>0.8</v>
          </cell>
          <cell r="AW414" t="str">
            <v>*</v>
          </cell>
          <cell r="AX414">
            <v>0.67</v>
          </cell>
          <cell r="AY414" t="str">
            <v>T = 83.39(X) + 539.33</v>
          </cell>
          <cell r="AZ414">
            <v>0</v>
          </cell>
          <cell r="BA414" t="str">
            <v>Ln(T) = 0.81 Ln(X) + 2.92</v>
          </cell>
          <cell r="BB414">
            <v>4710</v>
          </cell>
          <cell r="BC414">
            <v>0</v>
          </cell>
          <cell r="BD414">
            <v>440.86496837409777</v>
          </cell>
        </row>
        <row r="415">
          <cell r="A415"/>
          <cell r="B415"/>
          <cell r="C415"/>
          <cell r="D415"/>
          <cell r="E415"/>
          <cell r="F415"/>
          <cell r="G415">
            <v>1</v>
          </cell>
          <cell r="H415"/>
          <cell r="I415"/>
          <cell r="J415" t="str">
            <v>Eq</v>
          </cell>
          <cell r="K415" t="str">
            <v>Eq</v>
          </cell>
          <cell r="L415" t="str">
            <v>Avg</v>
          </cell>
          <cell r="M415"/>
          <cell r="N415" t="str">
            <v>N/A</v>
          </cell>
          <cell r="O415" t="str">
            <v>N/A</v>
          </cell>
          <cell r="P415">
            <v>8.9499999999999993</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850</v>
          </cell>
          <cell r="AF415" t="str">
            <v>1,000 Sq Ft</v>
          </cell>
          <cell r="AG415">
            <v>93.84</v>
          </cell>
          <cell r="AH415">
            <v>2.86</v>
          </cell>
          <cell r="AI415">
            <v>8.9499999999999993</v>
          </cell>
          <cell r="AJ415">
            <v>0.59</v>
          </cell>
          <cell r="AK415">
            <v>0.41</v>
          </cell>
          <cell r="AL415">
            <v>0.5</v>
          </cell>
          <cell r="AM415">
            <v>0.5</v>
          </cell>
          <cell r="AN415">
            <v>1</v>
          </cell>
          <cell r="AO415">
            <v>1</v>
          </cell>
          <cell r="AP415">
            <v>0.64</v>
          </cell>
          <cell r="AQ415" t="str">
            <v>Adjacent Street Traffic</v>
          </cell>
          <cell r="AR415" t="str">
            <v>Adjacent Street Traffic</v>
          </cell>
          <cell r="AS415">
            <v>22</v>
          </cell>
          <cell r="AT415">
            <v>34</v>
          </cell>
          <cell r="AU415">
            <v>104</v>
          </cell>
          <cell r="AV415">
            <v>0.8</v>
          </cell>
          <cell r="AW415" t="str">
            <v>*</v>
          </cell>
          <cell r="AX415">
            <v>0.67</v>
          </cell>
          <cell r="AY415" t="str">
            <v>T = 83.39(X) + 539.33</v>
          </cell>
          <cell r="AZ415"/>
          <cell r="BA415" t="str">
            <v>Ln(T) = 0.81 Ln(X) + 2.92</v>
          </cell>
          <cell r="BB415">
            <v>4710</v>
          </cell>
          <cell r="BC415"/>
          <cell r="BD415">
            <v>440.86496837409777</v>
          </cell>
        </row>
        <row r="416">
          <cell r="A416"/>
          <cell r="B416"/>
          <cell r="C416"/>
          <cell r="D416"/>
          <cell r="E416"/>
          <cell r="F416"/>
          <cell r="G416">
            <v>1</v>
          </cell>
          <cell r="H416"/>
          <cell r="I416"/>
          <cell r="J416" t="str">
            <v>Avg</v>
          </cell>
          <cell r="K416" t="str">
            <v>Avg</v>
          </cell>
          <cell r="L416" t="str">
            <v>Avg</v>
          </cell>
          <cell r="M416"/>
          <cell r="N416">
            <v>43.86</v>
          </cell>
          <cell r="O416">
            <v>1.03</v>
          </cell>
          <cell r="P416">
            <v>3.36</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850</v>
          </cell>
          <cell r="AF416" t="str">
            <v>Employee(s)</v>
          </cell>
          <cell r="AG416">
            <v>43.86</v>
          </cell>
          <cell r="AH416">
            <v>1.03</v>
          </cell>
          <cell r="AI416">
            <v>3.36</v>
          </cell>
          <cell r="AJ416">
            <v>0.54</v>
          </cell>
          <cell r="AK416">
            <v>0.46</v>
          </cell>
          <cell r="AL416">
            <v>0.5</v>
          </cell>
          <cell r="AM416">
            <v>0.5</v>
          </cell>
          <cell r="AN416">
            <v>1</v>
          </cell>
          <cell r="AO416">
            <v>1</v>
          </cell>
          <cell r="AP416">
            <v>0.64</v>
          </cell>
          <cell r="AQ416" t="str">
            <v>Adjacent Street Traffic</v>
          </cell>
          <cell r="AR416" t="str">
            <v>Adjacent Street Traffic</v>
          </cell>
          <cell r="AS416">
            <v>6</v>
          </cell>
          <cell r="AT416">
            <v>5</v>
          </cell>
          <cell r="AU416">
            <v>5</v>
          </cell>
          <cell r="AV416">
            <v>0.87</v>
          </cell>
          <cell r="AW416">
            <v>0.9</v>
          </cell>
          <cell r="AX416">
            <v>0.93</v>
          </cell>
          <cell r="AY416" t="str">
            <v>Ln(T) = 0.64 Ln(X) + 5.58</v>
          </cell>
          <cell r="AZ416" t="str">
            <v>Ln(T) = 0.24 Ln(X) + 3.81</v>
          </cell>
          <cell r="BA416" t="str">
            <v>Ln(T) = 0.61 Ln(X) + 3.18</v>
          </cell>
          <cell r="BB416">
            <v>3242</v>
          </cell>
          <cell r="BC416">
            <v>116</v>
          </cell>
          <cell r="BD416">
            <v>262</v>
          </cell>
        </row>
        <row r="417">
          <cell r="A417" t="str">
            <v>850a</v>
          </cell>
          <cell r="B417" t="str">
            <v>Supermarket</v>
          </cell>
          <cell r="C417" t="str">
            <v>1,000 Sq Ft</v>
          </cell>
          <cell r="D417" t="str">
            <v>Dense Multi-Use Urban</v>
          </cell>
          <cell r="E417"/>
          <cell r="F417"/>
          <cell r="G417">
            <v>1</v>
          </cell>
          <cell r="H417"/>
          <cell r="I417"/>
          <cell r="J417" t="str">
            <v>Avg</v>
          </cell>
          <cell r="K417" t="str">
            <v>Avg</v>
          </cell>
          <cell r="L417" t="str">
            <v>Avg</v>
          </cell>
          <cell r="M417" t="str">
            <v>Yes</v>
          </cell>
          <cell r="N417">
            <v>107.42</v>
          </cell>
          <cell r="O417">
            <v>4.99</v>
          </cell>
          <cell r="P417">
            <v>9.32</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t="str">
            <v>850a</v>
          </cell>
          <cell r="AF417" t="str">
            <v>1,000 Sq Ft</v>
          </cell>
          <cell r="AG417">
            <v>107.42</v>
          </cell>
          <cell r="AH417">
            <v>4.99</v>
          </cell>
          <cell r="AI417">
            <v>9.32</v>
          </cell>
          <cell r="AJ417">
            <v>0.55000000000000004</v>
          </cell>
          <cell r="AK417">
            <v>0.45</v>
          </cell>
          <cell r="AL417">
            <v>0.5</v>
          </cell>
          <cell r="AM417">
            <v>0.5</v>
          </cell>
          <cell r="AN417">
            <v>1</v>
          </cell>
          <cell r="AO417">
            <v>1</v>
          </cell>
          <cell r="AP417">
            <v>0.64</v>
          </cell>
          <cell r="AQ417" t="str">
            <v>Adjacent Street Traffic</v>
          </cell>
          <cell r="AR417" t="str">
            <v>Adjacent Street Traffic</v>
          </cell>
          <cell r="AS417">
            <v>5</v>
          </cell>
          <cell r="AT417">
            <v>9</v>
          </cell>
          <cell r="AU417">
            <v>9</v>
          </cell>
          <cell r="AV417" t="str">
            <v>*</v>
          </cell>
          <cell r="AW417">
            <v>0.5</v>
          </cell>
          <cell r="AX417" t="str">
            <v>*</v>
          </cell>
          <cell r="AY417"/>
          <cell r="AZ417" t="str">
            <v>Ln(T) = 0.99 Ln(X) + 1.64</v>
          </cell>
          <cell r="BA417"/>
          <cell r="BB417"/>
          <cell r="BC417">
            <v>0</v>
          </cell>
          <cell r="BD417"/>
        </row>
        <row r="418">
          <cell r="A418" t="str">
            <v>850b</v>
          </cell>
          <cell r="B418" t="str">
            <v>Supermarket</v>
          </cell>
          <cell r="C418" t="str">
            <v>1,000 Sq Ft</v>
          </cell>
          <cell r="D418" t="str">
            <v>Center City Core</v>
          </cell>
          <cell r="E418"/>
          <cell r="F418"/>
          <cell r="G418">
            <v>1</v>
          </cell>
          <cell r="H418"/>
          <cell r="I418"/>
          <cell r="J418" t="str">
            <v>Eq</v>
          </cell>
          <cell r="K418" t="str">
            <v>Avg</v>
          </cell>
          <cell r="L418" t="str">
            <v>Avg</v>
          </cell>
          <cell r="M418" t="str">
            <v>Yes</v>
          </cell>
          <cell r="N418" t="str">
            <v>N/A</v>
          </cell>
          <cell r="O418">
            <v>3.5</v>
          </cell>
          <cell r="P418">
            <v>6.01</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t="str">
            <v>850b</v>
          </cell>
          <cell r="AF418" t="str">
            <v>1,000 Sq Ft</v>
          </cell>
          <cell r="AG418" t="str">
            <v>*</v>
          </cell>
          <cell r="AH418">
            <v>3.5</v>
          </cell>
          <cell r="AI418">
            <v>6.01</v>
          </cell>
          <cell r="AJ418" t="str">
            <v>*</v>
          </cell>
          <cell r="AK418" t="str">
            <v>*</v>
          </cell>
          <cell r="AL418" t="str">
            <v>*</v>
          </cell>
          <cell r="AM418" t="str">
            <v>*</v>
          </cell>
          <cell r="AN418">
            <v>1</v>
          </cell>
          <cell r="AO418">
            <v>1</v>
          </cell>
          <cell r="AP418">
            <v>1</v>
          </cell>
          <cell r="AQ418" t="str">
            <v>Adjacent Street Traffic</v>
          </cell>
          <cell r="AR418" t="str">
            <v>Adjacent Street Traffic</v>
          </cell>
          <cell r="AS418" t="str">
            <v>*</v>
          </cell>
          <cell r="AT418">
            <v>2</v>
          </cell>
          <cell r="AU418">
            <v>2</v>
          </cell>
          <cell r="AV418" t="str">
            <v>*</v>
          </cell>
          <cell r="AW418" t="str">
            <v>*</v>
          </cell>
          <cell r="AX418" t="str">
            <v>*</v>
          </cell>
          <cell r="AY418"/>
          <cell r="AZ418"/>
          <cell r="BA418"/>
          <cell r="BB418"/>
          <cell r="BC418"/>
          <cell r="BD418"/>
        </row>
        <row r="419">
          <cell r="A419">
            <v>851</v>
          </cell>
          <cell r="B419" t="str">
            <v>Convenience Market</v>
          </cell>
          <cell r="C419" t="str">
            <v>1,000 Sq Ft</v>
          </cell>
          <cell r="D419" t="str">
            <v>General Urban/Suburban</v>
          </cell>
          <cell r="E419"/>
          <cell r="F419"/>
          <cell r="G419">
            <v>1</v>
          </cell>
          <cell r="H419"/>
          <cell r="I419"/>
          <cell r="J419" t="str">
            <v>Avg</v>
          </cell>
          <cell r="K419" t="str">
            <v>Eq</v>
          </cell>
          <cell r="L419" t="str">
            <v>Eq</v>
          </cell>
          <cell r="M419" t="str">
            <v/>
          </cell>
          <cell r="N419">
            <v>762.28</v>
          </cell>
          <cell r="O419" t="str">
            <v>N/A</v>
          </cell>
          <cell r="P419" t="str">
            <v>N/A</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cell r="AF419" t="str">
            <v>1,000 Sq Ft</v>
          </cell>
          <cell r="AG419">
            <v>762.28</v>
          </cell>
          <cell r="AH419">
            <v>62.54</v>
          </cell>
          <cell r="AI419">
            <v>49.11</v>
          </cell>
          <cell r="AJ419">
            <v>0.5</v>
          </cell>
          <cell r="AK419">
            <v>0.5</v>
          </cell>
          <cell r="AL419">
            <v>0.51</v>
          </cell>
          <cell r="AM419">
            <v>0.49</v>
          </cell>
          <cell r="AN419">
            <v>1</v>
          </cell>
          <cell r="AO419">
            <v>1</v>
          </cell>
          <cell r="AP419">
            <v>0.49</v>
          </cell>
          <cell r="AQ419" t="str">
            <v>Adjacent Street Traffic</v>
          </cell>
          <cell r="AR419" t="str">
            <v>Adjacent Street Traffic</v>
          </cell>
          <cell r="AS419">
            <v>8</v>
          </cell>
          <cell r="AT419">
            <v>39</v>
          </cell>
          <cell r="AU419">
            <v>39</v>
          </cell>
          <cell r="AV419">
            <v>0.53</v>
          </cell>
          <cell r="AW419" t="str">
            <v>*</v>
          </cell>
          <cell r="AX419" t="str">
            <v>*</v>
          </cell>
          <cell r="AY419" t="str">
            <v>T = 761.44(X) + 2.27</v>
          </cell>
          <cell r="AZ419">
            <v>0</v>
          </cell>
          <cell r="BA419">
            <v>0</v>
          </cell>
          <cell r="BB419">
            <v>0</v>
          </cell>
          <cell r="BC419">
            <v>0</v>
          </cell>
          <cell r="BD419">
            <v>0</v>
          </cell>
        </row>
        <row r="420">
          <cell r="A420"/>
          <cell r="B420"/>
          <cell r="C420"/>
          <cell r="D420"/>
          <cell r="E420"/>
          <cell r="F420"/>
          <cell r="G420">
            <v>1</v>
          </cell>
          <cell r="H420"/>
          <cell r="I420"/>
          <cell r="J420" t="str">
            <v>Avg</v>
          </cell>
          <cell r="K420" t="str">
            <v>Eq</v>
          </cell>
          <cell r="L420" t="str">
            <v>Eq</v>
          </cell>
          <cell r="M420" t="str">
            <v/>
          </cell>
          <cell r="N420">
            <v>762.28</v>
          </cell>
          <cell r="O420" t="str">
            <v>N/A</v>
          </cell>
          <cell r="P420" t="str">
            <v>N/A</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851</v>
          </cell>
          <cell r="AF420" t="str">
            <v>1,000 Sq Ft</v>
          </cell>
          <cell r="AG420">
            <v>762.28</v>
          </cell>
          <cell r="AH420">
            <v>62.54</v>
          </cell>
          <cell r="AI420">
            <v>49.11</v>
          </cell>
          <cell r="AJ420">
            <v>0.5</v>
          </cell>
          <cell r="AK420">
            <v>0.5</v>
          </cell>
          <cell r="AL420">
            <v>0.51</v>
          </cell>
          <cell r="AM420">
            <v>0.49</v>
          </cell>
          <cell r="AN420">
            <v>1</v>
          </cell>
          <cell r="AO420">
            <v>1</v>
          </cell>
          <cell r="AP420">
            <v>0.49</v>
          </cell>
          <cell r="AQ420" t="str">
            <v>Adjacent Street Traffic</v>
          </cell>
          <cell r="AR420" t="str">
            <v>Adjacent Street Traffic</v>
          </cell>
          <cell r="AS420">
            <v>8</v>
          </cell>
          <cell r="AT420">
            <v>39</v>
          </cell>
          <cell r="AU420">
            <v>39</v>
          </cell>
          <cell r="AV420">
            <v>0.53</v>
          </cell>
          <cell r="AW420" t="str">
            <v>*</v>
          </cell>
          <cell r="AX420" t="str">
            <v>*</v>
          </cell>
          <cell r="AY420" t="str">
            <v>T = 761.44(X) + 2.27</v>
          </cell>
          <cell r="AZ420"/>
          <cell r="BA420"/>
          <cell r="BB420">
            <v>0</v>
          </cell>
          <cell r="BC420"/>
          <cell r="BD420"/>
        </row>
        <row r="421">
          <cell r="A421"/>
          <cell r="B421"/>
          <cell r="C421"/>
          <cell r="D421"/>
          <cell r="E421"/>
          <cell r="F421"/>
          <cell r="G421">
            <v>1</v>
          </cell>
          <cell r="H421"/>
          <cell r="I421"/>
          <cell r="J421" t="str">
            <v>Eq</v>
          </cell>
          <cell r="K421" t="str">
            <v>Avg</v>
          </cell>
          <cell r="L421" t="str">
            <v>Avg</v>
          </cell>
          <cell r="M421" t="str">
            <v>Yes</v>
          </cell>
          <cell r="N421" t="str">
            <v>N/A</v>
          </cell>
          <cell r="O421">
            <v>34.5</v>
          </cell>
          <cell r="P421">
            <v>25</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851</v>
          </cell>
          <cell r="AF421" t="str">
            <v>Employee(s)</v>
          </cell>
          <cell r="AG421" t="str">
            <v>*</v>
          </cell>
          <cell r="AH421">
            <v>34.5</v>
          </cell>
          <cell r="AI421">
            <v>25</v>
          </cell>
          <cell r="AJ421">
            <v>0.54</v>
          </cell>
          <cell r="AK421">
            <v>0.46</v>
          </cell>
          <cell r="AL421">
            <v>0.51</v>
          </cell>
          <cell r="AM421">
            <v>0.49</v>
          </cell>
          <cell r="AN421">
            <v>1</v>
          </cell>
          <cell r="AO421">
            <v>1</v>
          </cell>
          <cell r="AP421">
            <v>0.49</v>
          </cell>
          <cell r="AQ421" t="str">
            <v>Generator</v>
          </cell>
          <cell r="AR421" t="str">
            <v>Generator</v>
          </cell>
          <cell r="AS421" t="str">
            <v>*</v>
          </cell>
          <cell r="AT421">
            <v>2</v>
          </cell>
          <cell r="AU421">
            <v>2</v>
          </cell>
          <cell r="AV421" t="str">
            <v>*</v>
          </cell>
          <cell r="AW421" t="str">
            <v>*</v>
          </cell>
          <cell r="AX421" t="str">
            <v>*</v>
          </cell>
          <cell r="AY421"/>
          <cell r="AZ421"/>
          <cell r="BA421"/>
          <cell r="BB421"/>
          <cell r="BC421"/>
          <cell r="BD421"/>
        </row>
        <row r="422">
          <cell r="A422">
            <v>857</v>
          </cell>
          <cell r="B422" t="str">
            <v>Discount Club</v>
          </cell>
          <cell r="C422" t="str">
            <v>1,000 Sq Ft</v>
          </cell>
          <cell r="D422" t="str">
            <v>General Urban/Suburban</v>
          </cell>
          <cell r="E422"/>
          <cell r="F422"/>
          <cell r="G422">
            <v>1</v>
          </cell>
          <cell r="H422"/>
          <cell r="I422"/>
          <cell r="J422" t="str">
            <v>Eq</v>
          </cell>
          <cell r="K422" t="str">
            <v>Avg</v>
          </cell>
          <cell r="L422" t="str">
            <v>Eq</v>
          </cell>
          <cell r="M422" t="str">
            <v>Yes</v>
          </cell>
          <cell r="N422" t="str">
            <v>N/A</v>
          </cell>
          <cell r="O422">
            <v>0.8</v>
          </cell>
          <cell r="P422" t="str">
            <v>N/A</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cell r="AF422" t="str">
            <v>1,000 Sq Ft</v>
          </cell>
          <cell r="AG422">
            <v>42.46</v>
          </cell>
          <cell r="AH422">
            <v>0.8</v>
          </cell>
          <cell r="AI422">
            <v>4.1900000000000004</v>
          </cell>
          <cell r="AJ422">
            <v>0.61</v>
          </cell>
          <cell r="AK422">
            <v>0.39</v>
          </cell>
          <cell r="AL422">
            <v>0.5</v>
          </cell>
          <cell r="AM422">
            <v>0.5</v>
          </cell>
          <cell r="AN422">
            <v>1</v>
          </cell>
          <cell r="AO422">
            <v>1</v>
          </cell>
          <cell r="AP422">
            <v>0.63</v>
          </cell>
          <cell r="AQ422" t="str">
            <v>Adjacent Street Traffic</v>
          </cell>
          <cell r="AR422" t="str">
            <v>Adjacent Street Traffic</v>
          </cell>
          <cell r="AS422">
            <v>20</v>
          </cell>
          <cell r="AT422">
            <v>5</v>
          </cell>
          <cell r="AU422">
            <v>32</v>
          </cell>
          <cell r="AV422" t="str">
            <v>*</v>
          </cell>
          <cell r="AW422" t="str">
            <v>*</v>
          </cell>
          <cell r="AX422" t="str">
            <v>*</v>
          </cell>
          <cell r="AY422">
            <v>0</v>
          </cell>
          <cell r="AZ422">
            <v>0</v>
          </cell>
          <cell r="BA422">
            <v>0</v>
          </cell>
          <cell r="BB422">
            <v>0</v>
          </cell>
          <cell r="BC422">
            <v>0</v>
          </cell>
          <cell r="BD422">
            <v>0</v>
          </cell>
        </row>
        <row r="423">
          <cell r="A423"/>
          <cell r="B423"/>
          <cell r="C423"/>
          <cell r="D423"/>
          <cell r="E423"/>
          <cell r="F423"/>
          <cell r="G423">
            <v>1</v>
          </cell>
          <cell r="H423"/>
          <cell r="I423"/>
          <cell r="J423" t="str">
            <v>Eq</v>
          </cell>
          <cell r="K423" t="str">
            <v>Avg</v>
          </cell>
          <cell r="L423" t="str">
            <v>Eq</v>
          </cell>
          <cell r="M423"/>
          <cell r="N423" t="str">
            <v>N/A</v>
          </cell>
          <cell r="O423">
            <v>0.8</v>
          </cell>
          <cell r="P423" t="str">
            <v>N/A</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857</v>
          </cell>
          <cell r="AF423" t="str">
            <v>1,000 Sq Ft</v>
          </cell>
          <cell r="AG423">
            <v>42.46</v>
          </cell>
          <cell r="AH423">
            <v>0.8</v>
          </cell>
          <cell r="AI423">
            <v>4.1900000000000004</v>
          </cell>
          <cell r="AJ423">
            <v>0.61</v>
          </cell>
          <cell r="AK423">
            <v>0.39</v>
          </cell>
          <cell r="AL423">
            <v>0.5</v>
          </cell>
          <cell r="AM423">
            <v>0.5</v>
          </cell>
          <cell r="AN423">
            <v>1</v>
          </cell>
          <cell r="AO423">
            <v>1</v>
          </cell>
          <cell r="AP423">
            <v>0.63</v>
          </cell>
          <cell r="AQ423" t="str">
            <v>Adjacent Street Traffic</v>
          </cell>
          <cell r="AR423" t="str">
            <v>Adjacent Street Traffic</v>
          </cell>
          <cell r="AS423">
            <v>20</v>
          </cell>
          <cell r="AT423">
            <v>5</v>
          </cell>
          <cell r="AU423">
            <v>32</v>
          </cell>
          <cell r="AV423" t="str">
            <v>*</v>
          </cell>
          <cell r="AW423" t="str">
            <v>*</v>
          </cell>
          <cell r="AX423" t="str">
            <v>*</v>
          </cell>
          <cell r="AY423"/>
          <cell r="AZ423"/>
          <cell r="BA423"/>
          <cell r="BB423"/>
          <cell r="BC423"/>
          <cell r="BD423"/>
        </row>
        <row r="424">
          <cell r="A424"/>
          <cell r="B424"/>
          <cell r="C424"/>
          <cell r="D424"/>
          <cell r="E424"/>
          <cell r="F424"/>
          <cell r="G424">
            <v>1</v>
          </cell>
          <cell r="H424"/>
          <cell r="I424"/>
          <cell r="J424" t="str">
            <v>Avg</v>
          </cell>
          <cell r="K424" t="str">
            <v>Avg</v>
          </cell>
          <cell r="L424" t="str">
            <v>Avg</v>
          </cell>
          <cell r="M424"/>
          <cell r="N424">
            <v>32.21</v>
          </cell>
          <cell r="O424">
            <v>0.36</v>
          </cell>
          <cell r="P424">
            <v>2.79</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857</v>
          </cell>
          <cell r="AF424" t="str">
            <v>Employee(s)</v>
          </cell>
          <cell r="AG424">
            <v>32.21</v>
          </cell>
          <cell r="AH424">
            <v>0.36</v>
          </cell>
          <cell r="AI424">
            <v>2.79</v>
          </cell>
          <cell r="AJ424">
            <v>0.77</v>
          </cell>
          <cell r="AK424">
            <v>0.23</v>
          </cell>
          <cell r="AL424">
            <v>0.48</v>
          </cell>
          <cell r="AM424">
            <v>0.52</v>
          </cell>
          <cell r="AN424">
            <v>1</v>
          </cell>
          <cell r="AO424">
            <v>1</v>
          </cell>
          <cell r="AP424">
            <v>0.63</v>
          </cell>
          <cell r="AQ424" t="str">
            <v>Adjacent Street Traffic</v>
          </cell>
          <cell r="AR424" t="str">
            <v>Adjacent Street Traffic</v>
          </cell>
          <cell r="AS424">
            <v>10</v>
          </cell>
          <cell r="AT424">
            <v>3</v>
          </cell>
          <cell r="AU424">
            <v>10</v>
          </cell>
          <cell r="AV424">
            <v>0.77</v>
          </cell>
          <cell r="AW424" t="str">
            <v>*</v>
          </cell>
          <cell r="AX424">
            <v>0.78</v>
          </cell>
          <cell r="AY424" t="str">
            <v>T = 23.95(X) + 1258.80</v>
          </cell>
          <cell r="AZ424"/>
          <cell r="BA424" t="str">
            <v>Ln(T) = 0.83Ln(X) + 1.86</v>
          </cell>
          <cell r="BB424">
            <v>0</v>
          </cell>
          <cell r="BC424"/>
          <cell r="BD424">
            <v>0</v>
          </cell>
        </row>
        <row r="425">
          <cell r="A425">
            <v>858</v>
          </cell>
          <cell r="B425" t="str">
            <v>Farmers Market (1)</v>
          </cell>
          <cell r="C425" t="str">
            <v>Acre(s)</v>
          </cell>
          <cell r="D425" t="str">
            <v>General Urban/Suburban</v>
          </cell>
          <cell r="E425"/>
          <cell r="F425"/>
          <cell r="G425">
            <v>1</v>
          </cell>
          <cell r="H425"/>
          <cell r="I425"/>
          <cell r="J425" t="str">
            <v>Eq</v>
          </cell>
          <cell r="K425" t="str">
            <v>Avg</v>
          </cell>
          <cell r="L425" t="str">
            <v>Avg</v>
          </cell>
          <cell r="M425" t="str">
            <v>Yes</v>
          </cell>
          <cell r="N425" t="str">
            <v>N/A</v>
          </cell>
          <cell r="O425">
            <v>174.9</v>
          </cell>
          <cell r="P425">
            <v>179.84</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cell r="AF425" t="str">
            <v>Acre(s)</v>
          </cell>
          <cell r="AG425" t="str">
            <v>*</v>
          </cell>
          <cell r="AH425">
            <v>174.9</v>
          </cell>
          <cell r="AI425">
            <v>179.84</v>
          </cell>
          <cell r="AJ425">
            <v>0.5</v>
          </cell>
          <cell r="AK425">
            <v>0.5</v>
          </cell>
          <cell r="AL425">
            <v>0.48</v>
          </cell>
          <cell r="AM425">
            <v>0.52</v>
          </cell>
          <cell r="AN425">
            <v>1</v>
          </cell>
          <cell r="AO425">
            <v>1</v>
          </cell>
          <cell r="AP425">
            <v>1</v>
          </cell>
          <cell r="AQ425" t="str">
            <v>Generator</v>
          </cell>
          <cell r="AR425" t="str">
            <v>Generator</v>
          </cell>
          <cell r="AS425" t="str">
            <v>*</v>
          </cell>
          <cell r="AT425">
            <v>2</v>
          </cell>
          <cell r="AU425">
            <v>2</v>
          </cell>
          <cell r="AV425" t="str">
            <v>*</v>
          </cell>
          <cell r="AW425" t="str">
            <v>*</v>
          </cell>
          <cell r="AX425" t="str">
            <v>*</v>
          </cell>
          <cell r="AY425">
            <v>0</v>
          </cell>
          <cell r="AZ425">
            <v>0</v>
          </cell>
          <cell r="BA425">
            <v>0</v>
          </cell>
          <cell r="BB425">
            <v>0</v>
          </cell>
          <cell r="BC425">
            <v>0</v>
          </cell>
          <cell r="BD425">
            <v>0</v>
          </cell>
        </row>
        <row r="426">
          <cell r="A426"/>
          <cell r="B426"/>
          <cell r="C426"/>
          <cell r="D426"/>
          <cell r="E426"/>
          <cell r="F426"/>
          <cell r="G426">
            <v>1</v>
          </cell>
          <cell r="H426"/>
          <cell r="I426"/>
          <cell r="J426" t="str">
            <v>Eq</v>
          </cell>
          <cell r="K426" t="str">
            <v>Avg</v>
          </cell>
          <cell r="L426" t="str">
            <v>Avg</v>
          </cell>
          <cell r="M426"/>
          <cell r="N426" t="str">
            <v>N/A</v>
          </cell>
          <cell r="O426">
            <v>174.9</v>
          </cell>
          <cell r="P426">
            <v>179.84</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858</v>
          </cell>
          <cell r="AF426" t="str">
            <v>Acre(s)</v>
          </cell>
          <cell r="AG426" t="str">
            <v>*</v>
          </cell>
          <cell r="AH426">
            <v>174.9</v>
          </cell>
          <cell r="AI426">
            <v>179.84</v>
          </cell>
          <cell r="AJ426">
            <v>0.5</v>
          </cell>
          <cell r="AK426">
            <v>0.5</v>
          </cell>
          <cell r="AL426">
            <v>0.48</v>
          </cell>
          <cell r="AM426">
            <v>0.52</v>
          </cell>
          <cell r="AN426">
            <v>1</v>
          </cell>
          <cell r="AO426">
            <v>1</v>
          </cell>
          <cell r="AP426">
            <v>1</v>
          </cell>
          <cell r="AQ426" t="str">
            <v>Generator</v>
          </cell>
          <cell r="AR426" t="str">
            <v>Generator</v>
          </cell>
          <cell r="AS426" t="str">
            <v>*</v>
          </cell>
          <cell r="AT426">
            <v>2</v>
          </cell>
          <cell r="AU426">
            <v>2</v>
          </cell>
          <cell r="AV426" t="str">
            <v>*</v>
          </cell>
          <cell r="AW426" t="str">
            <v>*</v>
          </cell>
          <cell r="AX426" t="str">
            <v>*</v>
          </cell>
          <cell r="AY426"/>
          <cell r="AZ426"/>
          <cell r="BA426"/>
          <cell r="BB426"/>
          <cell r="BC426"/>
          <cell r="BD426"/>
        </row>
        <row r="427">
          <cell r="A427" t="str">
            <v>858a</v>
          </cell>
          <cell r="B427" t="str">
            <v>Farmers Market (Saturday) (1)</v>
          </cell>
          <cell r="C427" t="str">
            <v>1,000 Sq Ft</v>
          </cell>
          <cell r="D427" t="str">
            <v>Dense Multi-Use Urban</v>
          </cell>
          <cell r="E427"/>
          <cell r="F427"/>
          <cell r="G427">
            <v>1</v>
          </cell>
          <cell r="H427"/>
          <cell r="I427"/>
          <cell r="J427" t="str">
            <v>Eq</v>
          </cell>
          <cell r="K427" t="str">
            <v>Eq</v>
          </cell>
          <cell r="L427" t="str">
            <v>Avg</v>
          </cell>
          <cell r="M427" t="str">
            <v>Yes</v>
          </cell>
          <cell r="N427" t="str">
            <v>N/A</v>
          </cell>
          <cell r="O427" t="str">
            <v>N/A</v>
          </cell>
          <cell r="P427">
            <v>59.15</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cell r="AF427" t="str">
            <v>1,000 Sq Ft</v>
          </cell>
          <cell r="AG427" t="str">
            <v>*</v>
          </cell>
          <cell r="AH427" t="str">
            <v>*</v>
          </cell>
          <cell r="AI427">
            <v>59.15</v>
          </cell>
          <cell r="AJ427" t="str">
            <v>*</v>
          </cell>
          <cell r="AK427" t="str">
            <v>*</v>
          </cell>
          <cell r="AL427">
            <v>0.52</v>
          </cell>
          <cell r="AM427">
            <v>0.48</v>
          </cell>
          <cell r="AN427">
            <v>1</v>
          </cell>
          <cell r="AO427">
            <v>1</v>
          </cell>
          <cell r="AP427">
            <v>1</v>
          </cell>
          <cell r="AQ427">
            <v>0</v>
          </cell>
          <cell r="AR427" t="str">
            <v>Generator</v>
          </cell>
          <cell r="AS427" t="str">
            <v>*</v>
          </cell>
          <cell r="AT427" t="str">
            <v>*</v>
          </cell>
          <cell r="AU427">
            <v>1</v>
          </cell>
          <cell r="AV427" t="str">
            <v>*</v>
          </cell>
          <cell r="AW427" t="str">
            <v>*</v>
          </cell>
          <cell r="AX427" t="str">
            <v>*</v>
          </cell>
          <cell r="AY427">
            <v>0</v>
          </cell>
          <cell r="AZ427">
            <v>0</v>
          </cell>
          <cell r="BA427">
            <v>0</v>
          </cell>
          <cell r="BB427">
            <v>0</v>
          </cell>
          <cell r="BC427">
            <v>0</v>
          </cell>
          <cell r="BD427">
            <v>0</v>
          </cell>
        </row>
        <row r="428">
          <cell r="A428"/>
          <cell r="B428"/>
          <cell r="C428"/>
          <cell r="D428"/>
          <cell r="E428"/>
          <cell r="F428"/>
          <cell r="G428">
            <v>1</v>
          </cell>
          <cell r="H428"/>
          <cell r="I428"/>
          <cell r="J428" t="str">
            <v>Eq</v>
          </cell>
          <cell r="K428" t="str">
            <v>Eq</v>
          </cell>
          <cell r="L428" t="str">
            <v>Avg</v>
          </cell>
          <cell r="M428"/>
          <cell r="N428" t="str">
            <v>N/A</v>
          </cell>
          <cell r="O428" t="str">
            <v>N/A</v>
          </cell>
          <cell r="P428">
            <v>59.15</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t="str">
            <v>858a</v>
          </cell>
          <cell r="AF428" t="str">
            <v>1,000 Sq Ft</v>
          </cell>
          <cell r="AG428" t="str">
            <v>*</v>
          </cell>
          <cell r="AH428" t="str">
            <v>*</v>
          </cell>
          <cell r="AI428">
            <v>59.15</v>
          </cell>
          <cell r="AJ428" t="str">
            <v>*</v>
          </cell>
          <cell r="AK428" t="str">
            <v>*</v>
          </cell>
          <cell r="AL428">
            <v>0.52</v>
          </cell>
          <cell r="AM428">
            <v>0.48</v>
          </cell>
          <cell r="AN428">
            <v>1</v>
          </cell>
          <cell r="AO428">
            <v>1</v>
          </cell>
          <cell r="AP428">
            <v>1</v>
          </cell>
          <cell r="AQ428"/>
          <cell r="AR428" t="str">
            <v>Generator</v>
          </cell>
          <cell r="AS428" t="str">
            <v>*</v>
          </cell>
          <cell r="AT428" t="str">
            <v>*</v>
          </cell>
          <cell r="AU428">
            <v>1</v>
          </cell>
          <cell r="AV428" t="str">
            <v>*</v>
          </cell>
          <cell r="AW428" t="str">
            <v>*</v>
          </cell>
          <cell r="AX428" t="str">
            <v>*</v>
          </cell>
          <cell r="AY428"/>
          <cell r="AZ428"/>
          <cell r="BA428"/>
          <cell r="BB428"/>
          <cell r="BC428"/>
          <cell r="BD428"/>
        </row>
        <row r="429">
          <cell r="A429"/>
          <cell r="B429"/>
          <cell r="C429"/>
          <cell r="D429"/>
          <cell r="E429"/>
          <cell r="F429"/>
          <cell r="G429">
            <v>1</v>
          </cell>
          <cell r="H429"/>
          <cell r="I429"/>
          <cell r="J429" t="str">
            <v>Eq</v>
          </cell>
          <cell r="K429" t="str">
            <v>Eq</v>
          </cell>
          <cell r="L429" t="str">
            <v>Avg</v>
          </cell>
          <cell r="M429"/>
          <cell r="N429" t="str">
            <v>N/A</v>
          </cell>
          <cell r="O429" t="str">
            <v>N/A</v>
          </cell>
          <cell r="P429">
            <v>17.739999999999998</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t="str">
            <v>858a</v>
          </cell>
          <cell r="AF429" t="str">
            <v>Vendor(s)</v>
          </cell>
          <cell r="AG429" t="str">
            <v>*</v>
          </cell>
          <cell r="AH429" t="str">
            <v>*</v>
          </cell>
          <cell r="AI429">
            <v>17.739999999999998</v>
          </cell>
          <cell r="AJ429" t="str">
            <v>*</v>
          </cell>
          <cell r="AK429" t="str">
            <v>*</v>
          </cell>
          <cell r="AL429">
            <v>0.52</v>
          </cell>
          <cell r="AM429">
            <v>0.48</v>
          </cell>
          <cell r="AN429">
            <v>1</v>
          </cell>
          <cell r="AO429">
            <v>1</v>
          </cell>
          <cell r="AP429">
            <v>1</v>
          </cell>
          <cell r="AQ429"/>
          <cell r="AR429" t="str">
            <v>Generator</v>
          </cell>
          <cell r="AS429" t="str">
            <v>*</v>
          </cell>
          <cell r="AT429" t="str">
            <v>*</v>
          </cell>
          <cell r="AU429">
            <v>1</v>
          </cell>
          <cell r="AV429" t="str">
            <v>*</v>
          </cell>
          <cell r="AW429" t="str">
            <v>*</v>
          </cell>
          <cell r="AX429" t="str">
            <v>*</v>
          </cell>
          <cell r="AY429"/>
          <cell r="AZ429"/>
          <cell r="BA429"/>
          <cell r="BB429"/>
          <cell r="BC429"/>
          <cell r="BD429"/>
        </row>
        <row r="430">
          <cell r="A430">
            <v>860</v>
          </cell>
          <cell r="B430" t="str">
            <v>Wholesale Market</v>
          </cell>
          <cell r="C430" t="str">
            <v>1,000 Sq Ft</v>
          </cell>
          <cell r="D430" t="str">
            <v>General Urban/Suburban</v>
          </cell>
          <cell r="E430"/>
          <cell r="F430"/>
          <cell r="G430">
            <v>1</v>
          </cell>
          <cell r="H430"/>
          <cell r="I430"/>
          <cell r="J430" t="str">
            <v>Eq</v>
          </cell>
          <cell r="K430" t="str">
            <v>Avg</v>
          </cell>
          <cell r="L430" t="str">
            <v>Avg</v>
          </cell>
          <cell r="M430" t="str">
            <v>Yes</v>
          </cell>
          <cell r="N430" t="str">
            <v>N/A</v>
          </cell>
          <cell r="O430">
            <v>0.55000000000000004</v>
          </cell>
          <cell r="P430">
            <v>1.76</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860</v>
          </cell>
          <cell r="AF430" t="str">
            <v>1,000 Sq Ft</v>
          </cell>
          <cell r="AG430" t="str">
            <v>*</v>
          </cell>
          <cell r="AH430">
            <v>0.55000000000000004</v>
          </cell>
          <cell r="AI430">
            <v>1.76</v>
          </cell>
          <cell r="AJ430">
            <v>0.67</v>
          </cell>
          <cell r="AK430">
            <v>0.33</v>
          </cell>
          <cell r="AL430">
            <v>0.53</v>
          </cell>
          <cell r="AM430">
            <v>0.47</v>
          </cell>
          <cell r="AN430">
            <v>1</v>
          </cell>
          <cell r="AO430">
            <v>1</v>
          </cell>
          <cell r="AP430">
            <v>1</v>
          </cell>
          <cell r="AQ430" t="str">
            <v>Adjacent Street Traffic</v>
          </cell>
          <cell r="AR430" t="str">
            <v>Adjacent Street Traffic</v>
          </cell>
          <cell r="AS430" t="str">
            <v>*</v>
          </cell>
          <cell r="AT430">
            <v>1</v>
          </cell>
          <cell r="AU430">
            <v>2</v>
          </cell>
          <cell r="AV430" t="str">
            <v>*</v>
          </cell>
          <cell r="AW430" t="str">
            <v>*</v>
          </cell>
          <cell r="AX430" t="str">
            <v>*</v>
          </cell>
          <cell r="AY430"/>
          <cell r="AZ430"/>
          <cell r="BA430"/>
          <cell r="BB430"/>
          <cell r="BC430"/>
          <cell r="BD430"/>
        </row>
        <row r="431">
          <cell r="A431">
            <v>861</v>
          </cell>
          <cell r="B431" t="str">
            <v>Sporting Goods Superstore</v>
          </cell>
          <cell r="C431" t="str">
            <v>1,000 Sq Ft</v>
          </cell>
          <cell r="D431" t="str">
            <v>General Urban/Suburban</v>
          </cell>
          <cell r="E431"/>
          <cell r="F431"/>
          <cell r="G431">
            <v>1</v>
          </cell>
          <cell r="H431"/>
          <cell r="I431"/>
          <cell r="J431" t="str">
            <v>Avg</v>
          </cell>
          <cell r="K431" t="str">
            <v>Avg</v>
          </cell>
          <cell r="L431" t="str">
            <v>Avg</v>
          </cell>
          <cell r="M431" t="str">
            <v>Yes</v>
          </cell>
          <cell r="N431">
            <v>23.78</v>
          </cell>
          <cell r="O431">
            <v>0.48</v>
          </cell>
          <cell r="P431">
            <v>2.14</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861</v>
          </cell>
          <cell r="AF431" t="str">
            <v>1,000 Sq Ft</v>
          </cell>
          <cell r="AG431">
            <v>23.78</v>
          </cell>
          <cell r="AH431">
            <v>0.48</v>
          </cell>
          <cell r="AI431">
            <v>2.14</v>
          </cell>
          <cell r="AJ431">
            <v>0.78</v>
          </cell>
          <cell r="AK431">
            <v>0.22</v>
          </cell>
          <cell r="AL431">
            <v>0.46</v>
          </cell>
          <cell r="AM431">
            <v>0.54</v>
          </cell>
          <cell r="AN431">
            <v>1</v>
          </cell>
          <cell r="AO431">
            <v>1</v>
          </cell>
          <cell r="AP431">
            <v>1</v>
          </cell>
          <cell r="AQ431" t="str">
            <v>Adjacent Street Traffic</v>
          </cell>
          <cell r="AR431" t="str">
            <v>Adjacent Street Traffic</v>
          </cell>
          <cell r="AS431">
            <v>8</v>
          </cell>
          <cell r="AT431">
            <v>4</v>
          </cell>
          <cell r="AU431">
            <v>16</v>
          </cell>
          <cell r="AV431">
            <v>0.79</v>
          </cell>
          <cell r="AW431" t="str">
            <v>*</v>
          </cell>
          <cell r="AX431">
            <v>0.82</v>
          </cell>
          <cell r="AY431" t="str">
            <v>T = 28.15(X) - 376.50</v>
          </cell>
          <cell r="AZ431"/>
          <cell r="BA431" t="str">
            <v>Ln(T) = 0.91Ln(X) + 1.17</v>
          </cell>
          <cell r="BB431">
            <v>0</v>
          </cell>
          <cell r="BC431"/>
          <cell r="BD431">
            <v>0</v>
          </cell>
        </row>
        <row r="432">
          <cell r="A432"/>
          <cell r="B432"/>
          <cell r="C432"/>
          <cell r="D432"/>
          <cell r="E432"/>
          <cell r="F432"/>
          <cell r="G432">
            <v>1</v>
          </cell>
          <cell r="H432"/>
          <cell r="I432"/>
          <cell r="J432" t="str">
            <v>Avg</v>
          </cell>
          <cell r="K432" t="str">
            <v>Avg</v>
          </cell>
          <cell r="L432" t="str">
            <v>Avg</v>
          </cell>
          <cell r="M432" t="str">
            <v/>
          </cell>
          <cell r="N432" t="str">
            <v>*</v>
          </cell>
          <cell r="O432" t="str">
            <v>*</v>
          </cell>
          <cell r="P432">
            <v>0.71</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861</v>
          </cell>
          <cell r="AF432" t="str">
            <v>Employee(s)</v>
          </cell>
          <cell r="AG432" t="str">
            <v>*</v>
          </cell>
          <cell r="AH432" t="str">
            <v>*</v>
          </cell>
          <cell r="AI432">
            <v>0.71</v>
          </cell>
          <cell r="AJ432" t="str">
            <v>*</v>
          </cell>
          <cell r="AK432" t="str">
            <v>*</v>
          </cell>
          <cell r="AL432">
            <v>0.51</v>
          </cell>
          <cell r="AM432">
            <v>0.49</v>
          </cell>
          <cell r="AN432">
            <v>1</v>
          </cell>
          <cell r="AO432">
            <v>1</v>
          </cell>
          <cell r="AP432">
            <v>1</v>
          </cell>
          <cell r="AQ432"/>
          <cell r="AR432" t="str">
            <v>Adjacent Street Traffic</v>
          </cell>
          <cell r="AS432" t="str">
            <v>*</v>
          </cell>
          <cell r="AT432" t="str">
            <v>*</v>
          </cell>
          <cell r="AU432" t="str">
            <v>*</v>
          </cell>
          <cell r="AV432"/>
          <cell r="AW432"/>
          <cell r="AX432"/>
          <cell r="AY432"/>
          <cell r="AZ432"/>
          <cell r="BA432"/>
          <cell r="BB432"/>
          <cell r="BC432"/>
          <cell r="BD432"/>
        </row>
        <row r="433">
          <cell r="A433" t="str">
            <v>861a</v>
          </cell>
          <cell r="B433" t="str">
            <v>Sporting Goods Superstore</v>
          </cell>
          <cell r="C433" t="str">
            <v>1,000 Sq Ft</v>
          </cell>
          <cell r="D433" t="str">
            <v>Dense Multi-Use Urban</v>
          </cell>
          <cell r="E433"/>
          <cell r="F433"/>
          <cell r="G433">
            <v>1</v>
          </cell>
          <cell r="H433"/>
          <cell r="I433"/>
          <cell r="J433" t="str">
            <v>Avg</v>
          </cell>
          <cell r="K433" t="str">
            <v>Avg</v>
          </cell>
          <cell r="L433" t="str">
            <v>Avg</v>
          </cell>
          <cell r="M433" t="str">
            <v>Yes</v>
          </cell>
          <cell r="N433">
            <v>21.11</v>
          </cell>
          <cell r="O433">
            <v>0.32</v>
          </cell>
          <cell r="P433">
            <v>1.36</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cell r="AF433" t="str">
            <v>1,000 Sq Ft</v>
          </cell>
          <cell r="AG433">
            <v>21.11</v>
          </cell>
          <cell r="AH433">
            <v>0.32</v>
          </cell>
          <cell r="AI433">
            <v>1.36</v>
          </cell>
          <cell r="AJ433">
            <v>0.9</v>
          </cell>
          <cell r="AK433">
            <v>0.1</v>
          </cell>
          <cell r="AL433">
            <v>0.49</v>
          </cell>
          <cell r="AM433">
            <v>0.51</v>
          </cell>
          <cell r="AN433">
            <v>1</v>
          </cell>
          <cell r="AO433">
            <v>1</v>
          </cell>
          <cell r="AP433">
            <v>1</v>
          </cell>
          <cell r="AQ433" t="str">
            <v>Adjacent Street Traffic</v>
          </cell>
          <cell r="AR433" t="str">
            <v>Adjacent Street Traffic</v>
          </cell>
          <cell r="AS433">
            <v>1</v>
          </cell>
          <cell r="AT433">
            <v>2</v>
          </cell>
          <cell r="AU433">
            <v>2</v>
          </cell>
          <cell r="AV433" t="str">
            <v>*</v>
          </cell>
          <cell r="AW433" t="str">
            <v>*</v>
          </cell>
          <cell r="AX433" t="str">
            <v>*</v>
          </cell>
          <cell r="AY433">
            <v>0</v>
          </cell>
          <cell r="AZ433">
            <v>0</v>
          </cell>
          <cell r="BA433">
            <v>0</v>
          </cell>
          <cell r="BB433">
            <v>0</v>
          </cell>
          <cell r="BC433">
            <v>0</v>
          </cell>
          <cell r="BD433">
            <v>0</v>
          </cell>
        </row>
        <row r="434">
          <cell r="A434"/>
          <cell r="B434"/>
          <cell r="C434"/>
          <cell r="D434"/>
          <cell r="E434"/>
          <cell r="F434"/>
          <cell r="G434">
            <v>1</v>
          </cell>
          <cell r="H434"/>
          <cell r="I434"/>
          <cell r="J434" t="str">
            <v>Avg</v>
          </cell>
          <cell r="K434" t="str">
            <v>Avg</v>
          </cell>
          <cell r="L434" t="str">
            <v>Avg</v>
          </cell>
          <cell r="M434"/>
          <cell r="N434">
            <v>21.11</v>
          </cell>
          <cell r="O434">
            <v>0.32</v>
          </cell>
          <cell r="P434">
            <v>1.36</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t="str">
            <v>861a</v>
          </cell>
          <cell r="AF434" t="str">
            <v>1,000 Sq Ft</v>
          </cell>
          <cell r="AG434">
            <v>21.11</v>
          </cell>
          <cell r="AH434">
            <v>0.32</v>
          </cell>
          <cell r="AI434">
            <v>1.36</v>
          </cell>
          <cell r="AJ434">
            <v>0.9</v>
          </cell>
          <cell r="AK434">
            <v>0.1</v>
          </cell>
          <cell r="AL434">
            <v>0.49</v>
          </cell>
          <cell r="AM434">
            <v>0.51</v>
          </cell>
          <cell r="AN434">
            <v>1</v>
          </cell>
          <cell r="AO434">
            <v>1</v>
          </cell>
          <cell r="AP434">
            <v>1</v>
          </cell>
          <cell r="AQ434" t="str">
            <v>Adjacent Street Traffic</v>
          </cell>
          <cell r="AR434" t="str">
            <v>Adjacent Street Traffic</v>
          </cell>
          <cell r="AS434">
            <v>1</v>
          </cell>
          <cell r="AT434">
            <v>2</v>
          </cell>
          <cell r="AU434">
            <v>2</v>
          </cell>
          <cell r="AV434" t="str">
            <v>*</v>
          </cell>
          <cell r="AW434" t="str">
            <v>*</v>
          </cell>
          <cell r="AX434" t="str">
            <v>*</v>
          </cell>
          <cell r="AY434"/>
          <cell r="AZ434"/>
          <cell r="BA434"/>
          <cell r="BB434"/>
          <cell r="BC434"/>
          <cell r="BD434"/>
        </row>
        <row r="435">
          <cell r="A435"/>
          <cell r="B435"/>
          <cell r="C435"/>
          <cell r="D435"/>
          <cell r="E435"/>
          <cell r="F435"/>
          <cell r="G435">
            <v>1</v>
          </cell>
          <cell r="H435"/>
          <cell r="I435"/>
          <cell r="J435" t="str">
            <v>Avg</v>
          </cell>
          <cell r="K435" t="str">
            <v>Avg</v>
          </cell>
          <cell r="L435" t="str">
            <v>Avg</v>
          </cell>
          <cell r="M435"/>
          <cell r="N435">
            <v>4.4400000000000004</v>
          </cell>
          <cell r="O435">
            <v>0.11</v>
          </cell>
          <cell r="P435">
            <v>0.45</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t="str">
            <v>861a</v>
          </cell>
          <cell r="AF435" t="str">
            <v>Employee(s)</v>
          </cell>
          <cell r="AG435">
            <v>4.4400000000000004</v>
          </cell>
          <cell r="AH435">
            <v>0.11</v>
          </cell>
          <cell r="AI435">
            <v>0.45</v>
          </cell>
          <cell r="AJ435">
            <v>0.9</v>
          </cell>
          <cell r="AK435">
            <v>0.1</v>
          </cell>
          <cell r="AL435">
            <v>0.49</v>
          </cell>
          <cell r="AM435">
            <v>0.51</v>
          </cell>
          <cell r="AN435">
            <v>1</v>
          </cell>
          <cell r="AO435">
            <v>1</v>
          </cell>
          <cell r="AP435">
            <v>1</v>
          </cell>
          <cell r="AQ435" t="str">
            <v>Adjacent Street Traffic</v>
          </cell>
          <cell r="AR435" t="str">
            <v>Adjacent Street Traffic</v>
          </cell>
          <cell r="AS435">
            <v>1</v>
          </cell>
          <cell r="AT435">
            <v>2</v>
          </cell>
          <cell r="AU435">
            <v>2</v>
          </cell>
          <cell r="AV435" t="str">
            <v>*</v>
          </cell>
          <cell r="AW435" t="str">
            <v>*</v>
          </cell>
          <cell r="AX435" t="str">
            <v>*</v>
          </cell>
          <cell r="AY435"/>
          <cell r="AZ435"/>
          <cell r="BA435"/>
          <cell r="BB435"/>
          <cell r="BC435"/>
          <cell r="BD435"/>
        </row>
        <row r="436">
          <cell r="A436" t="str">
            <v>861b</v>
          </cell>
          <cell r="B436" t="str">
            <v>Sporting Goods Superstore</v>
          </cell>
          <cell r="C436" t="str">
            <v>1,000 Sq Ft</v>
          </cell>
          <cell r="D436" t="str">
            <v>Center City Core</v>
          </cell>
          <cell r="E436"/>
          <cell r="F436"/>
          <cell r="G436">
            <v>1</v>
          </cell>
          <cell r="H436"/>
          <cell r="I436"/>
          <cell r="J436" t="str">
            <v>Eq</v>
          </cell>
          <cell r="K436" t="str">
            <v>Avg</v>
          </cell>
          <cell r="L436" t="str">
            <v>Avg</v>
          </cell>
          <cell r="M436" t="str">
            <v>Yes</v>
          </cell>
          <cell r="N436" t="str">
            <v>N/A</v>
          </cell>
          <cell r="O436">
            <v>0.2</v>
          </cell>
          <cell r="P436">
            <v>4.91</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cell r="AF436" t="str">
            <v>1,000 Sq Ft</v>
          </cell>
          <cell r="AG436" t="str">
            <v>*</v>
          </cell>
          <cell r="AH436">
            <v>0.2</v>
          </cell>
          <cell r="AI436">
            <v>4.91</v>
          </cell>
          <cell r="AJ436">
            <v>0.56999999999999995</v>
          </cell>
          <cell r="AK436">
            <v>0.43</v>
          </cell>
          <cell r="AL436">
            <v>0.53</v>
          </cell>
          <cell r="AM436">
            <v>0.47</v>
          </cell>
          <cell r="AN436">
            <v>1</v>
          </cell>
          <cell r="AO436">
            <v>1</v>
          </cell>
          <cell r="AP436">
            <v>1</v>
          </cell>
          <cell r="AQ436" t="str">
            <v>Adjacent Street Traffic</v>
          </cell>
          <cell r="AR436" t="str">
            <v>Adjacent Street Traffic</v>
          </cell>
          <cell r="AS436" t="str">
            <v>*</v>
          </cell>
          <cell r="AT436">
            <v>1</v>
          </cell>
          <cell r="AU436">
            <v>1</v>
          </cell>
          <cell r="AV436" t="str">
            <v>*</v>
          </cell>
          <cell r="AW436" t="str">
            <v>*</v>
          </cell>
          <cell r="AX436" t="str">
            <v>*</v>
          </cell>
          <cell r="AY436">
            <v>0</v>
          </cell>
          <cell r="AZ436">
            <v>0</v>
          </cell>
          <cell r="BA436">
            <v>0</v>
          </cell>
          <cell r="BB436">
            <v>0</v>
          </cell>
          <cell r="BC436">
            <v>0</v>
          </cell>
          <cell r="BD436">
            <v>0</v>
          </cell>
        </row>
        <row r="437">
          <cell r="A437"/>
          <cell r="B437"/>
          <cell r="C437"/>
          <cell r="D437"/>
          <cell r="E437"/>
          <cell r="F437"/>
          <cell r="G437">
            <v>1</v>
          </cell>
          <cell r="H437"/>
          <cell r="I437"/>
          <cell r="J437" t="str">
            <v>Eq</v>
          </cell>
          <cell r="K437" t="str">
            <v>Avg</v>
          </cell>
          <cell r="L437" t="str">
            <v>Avg</v>
          </cell>
          <cell r="M437"/>
          <cell r="N437" t="str">
            <v>N/A</v>
          </cell>
          <cell r="O437">
            <v>0.2</v>
          </cell>
          <cell r="P437">
            <v>4.91</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t="str">
            <v>861b</v>
          </cell>
          <cell r="AF437" t="str">
            <v>1,000 Sq Ft</v>
          </cell>
          <cell r="AG437" t="str">
            <v>*</v>
          </cell>
          <cell r="AH437">
            <v>0.2</v>
          </cell>
          <cell r="AI437">
            <v>4.91</v>
          </cell>
          <cell r="AJ437">
            <v>0.56999999999999995</v>
          </cell>
          <cell r="AK437">
            <v>0.43</v>
          </cell>
          <cell r="AL437">
            <v>0.53</v>
          </cell>
          <cell r="AM437">
            <v>0.47</v>
          </cell>
          <cell r="AN437">
            <v>1</v>
          </cell>
          <cell r="AO437">
            <v>1</v>
          </cell>
          <cell r="AP437">
            <v>1</v>
          </cell>
          <cell r="AQ437" t="str">
            <v>Adjacent Street Traffic</v>
          </cell>
          <cell r="AR437" t="str">
            <v>Adjacent Street Traffic</v>
          </cell>
          <cell r="AS437" t="str">
            <v>*</v>
          </cell>
          <cell r="AT437">
            <v>1</v>
          </cell>
          <cell r="AU437">
            <v>1</v>
          </cell>
          <cell r="AV437" t="str">
            <v>*</v>
          </cell>
          <cell r="AW437" t="str">
            <v>*</v>
          </cell>
          <cell r="AX437" t="str">
            <v>*</v>
          </cell>
          <cell r="AY437"/>
          <cell r="AZ437"/>
          <cell r="BA437"/>
          <cell r="BB437"/>
          <cell r="BC437"/>
          <cell r="BD437"/>
        </row>
        <row r="438">
          <cell r="A438">
            <v>862</v>
          </cell>
          <cell r="B438" t="str">
            <v>Home Improvement Superstore</v>
          </cell>
          <cell r="C438" t="str">
            <v>1,000 Sq Ft</v>
          </cell>
          <cell r="D438" t="str">
            <v>General Urban/Suburban</v>
          </cell>
          <cell r="E438"/>
          <cell r="F438"/>
          <cell r="G438">
            <v>1</v>
          </cell>
          <cell r="H438"/>
          <cell r="I438"/>
          <cell r="J438" t="str">
            <v>Avg</v>
          </cell>
          <cell r="K438" t="str">
            <v>Eq</v>
          </cell>
          <cell r="L438" t="str">
            <v>Eq</v>
          </cell>
          <cell r="M438" t="str">
            <v/>
          </cell>
          <cell r="N438">
            <v>30.74</v>
          </cell>
          <cell r="O438" t="str">
            <v>N/A</v>
          </cell>
          <cell r="P438" t="str">
            <v>N/A</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862</v>
          </cell>
          <cell r="AF438" t="str">
            <v>1,000 Sq Ft</v>
          </cell>
          <cell r="AG438">
            <v>30.74</v>
          </cell>
          <cell r="AH438">
            <v>1.51</v>
          </cell>
          <cell r="AI438">
            <v>2.29</v>
          </cell>
          <cell r="AJ438">
            <v>0.56999999999999995</v>
          </cell>
          <cell r="AK438">
            <v>0.43</v>
          </cell>
          <cell r="AL438">
            <v>0.49</v>
          </cell>
          <cell r="AM438">
            <v>0.51</v>
          </cell>
          <cell r="AN438">
            <v>1</v>
          </cell>
          <cell r="AO438">
            <v>1</v>
          </cell>
          <cell r="AP438">
            <v>0.58000000000000007</v>
          </cell>
          <cell r="AQ438" t="str">
            <v>Adjacent Street Traffic</v>
          </cell>
          <cell r="AR438" t="str">
            <v>Adjacent Street Traffic</v>
          </cell>
          <cell r="AS438">
            <v>19</v>
          </cell>
          <cell r="AT438">
            <v>51</v>
          </cell>
          <cell r="AU438">
            <v>62</v>
          </cell>
          <cell r="AV438" t="str">
            <v>*</v>
          </cell>
          <cell r="AW438" t="str">
            <v>*</v>
          </cell>
          <cell r="AX438" t="str">
            <v>*</v>
          </cell>
          <cell r="AY438"/>
          <cell r="AZ438"/>
          <cell r="BA438"/>
          <cell r="BB438"/>
          <cell r="BC438"/>
          <cell r="BD438"/>
        </row>
        <row r="439">
          <cell r="A439" t="str">
            <v>862a</v>
          </cell>
          <cell r="B439" t="str">
            <v>Home Improvement Superstore</v>
          </cell>
          <cell r="C439" t="str">
            <v>1,000 Sq Ft</v>
          </cell>
          <cell r="D439" t="str">
            <v>Dense Multi-Use Urban</v>
          </cell>
          <cell r="E439"/>
          <cell r="F439"/>
          <cell r="G439">
            <v>1</v>
          </cell>
          <cell r="H439"/>
          <cell r="I439"/>
          <cell r="J439" t="str">
            <v>Eq</v>
          </cell>
          <cell r="K439" t="str">
            <v>Avg</v>
          </cell>
          <cell r="L439" t="str">
            <v>Avg</v>
          </cell>
          <cell r="M439" t="str">
            <v>Yes</v>
          </cell>
          <cell r="N439" t="str">
            <v>N/A</v>
          </cell>
          <cell r="O439">
            <v>3.12</v>
          </cell>
          <cell r="P439">
            <v>3.65</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t="str">
            <v>862a</v>
          </cell>
          <cell r="AF439" t="str">
            <v>1,000 Sq Ft</v>
          </cell>
          <cell r="AG439" t="str">
            <v>*</v>
          </cell>
          <cell r="AH439">
            <v>3.12</v>
          </cell>
          <cell r="AI439">
            <v>3.65</v>
          </cell>
          <cell r="AJ439">
            <v>0.52</v>
          </cell>
          <cell r="AK439">
            <v>0.48</v>
          </cell>
          <cell r="AL439">
            <v>0.49</v>
          </cell>
          <cell r="AM439">
            <v>0.51</v>
          </cell>
          <cell r="AN439">
            <v>1</v>
          </cell>
          <cell r="AO439">
            <v>1</v>
          </cell>
          <cell r="AP439">
            <v>0.58000000000000007</v>
          </cell>
          <cell r="AQ439" t="str">
            <v>Adjacent Street Traffic</v>
          </cell>
          <cell r="AR439" t="str">
            <v>Adjacent Street Traffic</v>
          </cell>
          <cell r="AS439" t="str">
            <v>*</v>
          </cell>
          <cell r="AT439">
            <v>4</v>
          </cell>
          <cell r="AU439">
            <v>4</v>
          </cell>
          <cell r="AV439" t="str">
            <v>*</v>
          </cell>
          <cell r="AW439" t="str">
            <v>*</v>
          </cell>
          <cell r="AX439">
            <v>0.74</v>
          </cell>
          <cell r="AY439"/>
          <cell r="AZ439"/>
          <cell r="BA439" t="str">
            <v>T = 4.46(X) - 107.11</v>
          </cell>
          <cell r="BB439"/>
          <cell r="BC439"/>
          <cell r="BD439">
            <v>0</v>
          </cell>
        </row>
        <row r="440">
          <cell r="A440">
            <v>863</v>
          </cell>
          <cell r="B440" t="str">
            <v>Electronics Superstore</v>
          </cell>
          <cell r="C440" t="str">
            <v>1,000 Sq Ft</v>
          </cell>
          <cell r="D440" t="str">
            <v>General Urban/Suburban</v>
          </cell>
          <cell r="E440"/>
          <cell r="F440"/>
          <cell r="G440">
            <v>1</v>
          </cell>
          <cell r="H440"/>
          <cell r="I440"/>
          <cell r="J440" t="str">
            <v>Avg</v>
          </cell>
          <cell r="K440" t="str">
            <v>Avg</v>
          </cell>
          <cell r="L440" t="str">
            <v>Avg</v>
          </cell>
          <cell r="M440" t="str">
            <v>Yes</v>
          </cell>
          <cell r="N440">
            <v>41.05</v>
          </cell>
          <cell r="O440">
            <v>0.34</v>
          </cell>
          <cell r="P440">
            <v>4.25</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863</v>
          </cell>
          <cell r="AF440" t="str">
            <v>1,000 Sq Ft</v>
          </cell>
          <cell r="AG440">
            <v>41.05</v>
          </cell>
          <cell r="AH440">
            <v>0.34</v>
          </cell>
          <cell r="AI440">
            <v>4.25</v>
          </cell>
          <cell r="AJ440">
            <v>0.73</v>
          </cell>
          <cell r="AK440">
            <v>0.27</v>
          </cell>
          <cell r="AL440">
            <v>0.5</v>
          </cell>
          <cell r="AM440">
            <v>0.5</v>
          </cell>
          <cell r="AN440">
            <v>1</v>
          </cell>
          <cell r="AO440">
            <v>1</v>
          </cell>
          <cell r="AP440">
            <v>0.6</v>
          </cell>
          <cell r="AQ440" t="str">
            <v>Adjacent Street Traffic</v>
          </cell>
          <cell r="AR440" t="str">
            <v>Adjacent Street Traffic</v>
          </cell>
          <cell r="AS440">
            <v>5</v>
          </cell>
          <cell r="AT440">
            <v>4</v>
          </cell>
          <cell r="AU440">
            <v>6</v>
          </cell>
          <cell r="AV440">
            <v>0.8</v>
          </cell>
          <cell r="AW440">
            <v>0.6</v>
          </cell>
          <cell r="AX440">
            <v>0.82</v>
          </cell>
          <cell r="AY440" t="str">
            <v>T = 84.01(X) - 1576.41</v>
          </cell>
          <cell r="AZ440" t="str">
            <v>T = 0.54(X) - 7.67</v>
          </cell>
          <cell r="BA440" t="str">
            <v>T = 7.79(X) - 129.78</v>
          </cell>
          <cell r="BB440">
            <v>0</v>
          </cell>
          <cell r="BC440">
            <v>0</v>
          </cell>
          <cell r="BD440">
            <v>0</v>
          </cell>
        </row>
        <row r="441">
          <cell r="A441">
            <v>864</v>
          </cell>
          <cell r="B441" t="str">
            <v>Toy/Children's Superstore</v>
          </cell>
          <cell r="C441" t="str">
            <v>1,000 Sq Ft</v>
          </cell>
          <cell r="D441" t="str">
            <v>General Urban/Suburban</v>
          </cell>
          <cell r="E441"/>
          <cell r="F441"/>
          <cell r="G441">
            <v>1</v>
          </cell>
          <cell r="H441"/>
          <cell r="I441"/>
          <cell r="J441" t="str">
            <v>Eq</v>
          </cell>
          <cell r="K441" t="str">
            <v>Eq</v>
          </cell>
          <cell r="L441" t="str">
            <v>Avg</v>
          </cell>
          <cell r="M441" t="str">
            <v>Yes</v>
          </cell>
          <cell r="N441" t="str">
            <v>N/A</v>
          </cell>
          <cell r="O441" t="str">
            <v>N/A</v>
          </cell>
          <cell r="P441">
            <v>5</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864</v>
          </cell>
          <cell r="AF441" t="str">
            <v>1,000 Sq Ft</v>
          </cell>
          <cell r="AG441" t="str">
            <v>*</v>
          </cell>
          <cell r="AH441" t="str">
            <v>*</v>
          </cell>
          <cell r="AI441">
            <v>5</v>
          </cell>
          <cell r="AJ441" t="str">
            <v>*</v>
          </cell>
          <cell r="AK441" t="str">
            <v>*</v>
          </cell>
          <cell r="AL441">
            <v>0.5</v>
          </cell>
          <cell r="AM441">
            <v>0.5</v>
          </cell>
          <cell r="AN441">
            <v>1</v>
          </cell>
          <cell r="AO441">
            <v>1</v>
          </cell>
          <cell r="AP441">
            <v>1</v>
          </cell>
          <cell r="AQ441"/>
          <cell r="AR441" t="str">
            <v>Adjacent Street Traffic</v>
          </cell>
          <cell r="AS441" t="str">
            <v>*</v>
          </cell>
          <cell r="AT441" t="str">
            <v>*</v>
          </cell>
          <cell r="AU441">
            <v>2</v>
          </cell>
          <cell r="AV441" t="str">
            <v>*</v>
          </cell>
          <cell r="AW441" t="str">
            <v>*</v>
          </cell>
          <cell r="AX441" t="str">
            <v>*</v>
          </cell>
          <cell r="AY441"/>
          <cell r="AZ441"/>
          <cell r="BA441"/>
          <cell r="BB441"/>
          <cell r="BC441"/>
          <cell r="BD441"/>
        </row>
        <row r="442">
          <cell r="A442">
            <v>865</v>
          </cell>
          <cell r="B442" t="str">
            <v>Baby Superstore</v>
          </cell>
          <cell r="C442" t="str">
            <v>1,000 Sq Ft</v>
          </cell>
          <cell r="D442" t="str">
            <v>General Urban/Suburban</v>
          </cell>
          <cell r="E442"/>
          <cell r="F442"/>
          <cell r="G442">
            <v>1</v>
          </cell>
          <cell r="H442"/>
          <cell r="I442"/>
          <cell r="J442" t="str">
            <v>Eq</v>
          </cell>
          <cell r="K442" t="str">
            <v>Eq</v>
          </cell>
          <cell r="L442" t="str">
            <v>Avg</v>
          </cell>
          <cell r="M442" t="str">
            <v>Yes</v>
          </cell>
          <cell r="N442" t="str">
            <v>N/A</v>
          </cell>
          <cell r="O442" t="str">
            <v>N/A</v>
          </cell>
          <cell r="P442">
            <v>1.82</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865</v>
          </cell>
          <cell r="AF442" t="str">
            <v>1,000 Sq Ft</v>
          </cell>
          <cell r="AG442" t="str">
            <v>*</v>
          </cell>
          <cell r="AH442" t="str">
            <v>*</v>
          </cell>
          <cell r="AI442">
            <v>1.82</v>
          </cell>
          <cell r="AJ442" t="str">
            <v>*</v>
          </cell>
          <cell r="AK442" t="str">
            <v>*</v>
          </cell>
          <cell r="AL442">
            <v>0.5</v>
          </cell>
          <cell r="AM442">
            <v>0.5</v>
          </cell>
          <cell r="AN442">
            <v>1</v>
          </cell>
          <cell r="AO442">
            <v>1</v>
          </cell>
          <cell r="AP442">
            <v>1</v>
          </cell>
          <cell r="AQ442"/>
          <cell r="AR442" t="str">
            <v>Adjacent Street Traffic</v>
          </cell>
          <cell r="AS442" t="str">
            <v>*</v>
          </cell>
          <cell r="AT442" t="str">
            <v>*</v>
          </cell>
          <cell r="AU442">
            <v>1</v>
          </cell>
          <cell r="AV442" t="str">
            <v>*</v>
          </cell>
          <cell r="AW442" t="str">
            <v>*</v>
          </cell>
          <cell r="AX442" t="str">
            <v>*</v>
          </cell>
          <cell r="AY442"/>
          <cell r="AZ442"/>
          <cell r="BA442"/>
          <cell r="BB442"/>
          <cell r="BC442"/>
          <cell r="BD442"/>
        </row>
        <row r="443">
          <cell r="A443">
            <v>866</v>
          </cell>
          <cell r="B443" t="str">
            <v>Pet Supply Superstore</v>
          </cell>
          <cell r="C443" t="str">
            <v>1,000 Sq Ft</v>
          </cell>
          <cell r="D443" t="str">
            <v>General Urban/Suburban</v>
          </cell>
          <cell r="E443"/>
          <cell r="F443"/>
          <cell r="G443">
            <v>1</v>
          </cell>
          <cell r="H443"/>
          <cell r="I443"/>
          <cell r="J443" t="str">
            <v>Eq</v>
          </cell>
          <cell r="K443" t="str">
            <v>Eq</v>
          </cell>
          <cell r="L443" t="str">
            <v>Avg</v>
          </cell>
          <cell r="M443" t="str">
            <v>Yes</v>
          </cell>
          <cell r="N443" t="str">
            <v>N/A</v>
          </cell>
          <cell r="O443" t="str">
            <v>N/A</v>
          </cell>
          <cell r="P443">
            <v>3.55</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866</v>
          </cell>
          <cell r="AF443" t="str">
            <v>1,000 Sq Ft</v>
          </cell>
          <cell r="AG443" t="str">
            <v>*</v>
          </cell>
          <cell r="AH443" t="str">
            <v>*</v>
          </cell>
          <cell r="AI443">
            <v>3.55</v>
          </cell>
          <cell r="AJ443" t="str">
            <v>*</v>
          </cell>
          <cell r="AK443" t="str">
            <v>*</v>
          </cell>
          <cell r="AL443">
            <v>0.5</v>
          </cell>
          <cell r="AM443">
            <v>0.5</v>
          </cell>
          <cell r="AN443">
            <v>1</v>
          </cell>
          <cell r="AO443">
            <v>1</v>
          </cell>
          <cell r="AP443">
            <v>1</v>
          </cell>
          <cell r="AQ443"/>
          <cell r="AR443" t="str">
            <v>Adjacent Street Traffic</v>
          </cell>
          <cell r="AS443" t="str">
            <v>*</v>
          </cell>
          <cell r="AT443" t="str">
            <v>*</v>
          </cell>
          <cell r="AU443">
            <v>5</v>
          </cell>
          <cell r="AV443" t="str">
            <v>*</v>
          </cell>
          <cell r="AW443" t="str">
            <v>*</v>
          </cell>
          <cell r="AX443" t="str">
            <v>*</v>
          </cell>
          <cell r="AY443"/>
          <cell r="AZ443"/>
          <cell r="BA443"/>
          <cell r="BB443"/>
          <cell r="BC443"/>
          <cell r="BD443"/>
        </row>
        <row r="444">
          <cell r="A444">
            <v>867</v>
          </cell>
          <cell r="B444" t="str">
            <v>Office Supply Superstore</v>
          </cell>
          <cell r="C444" t="str">
            <v>1,000 Sq Ft</v>
          </cell>
          <cell r="D444" t="str">
            <v>General Urban/Suburban</v>
          </cell>
          <cell r="E444"/>
          <cell r="F444"/>
          <cell r="G444">
            <v>1</v>
          </cell>
          <cell r="H444"/>
          <cell r="I444"/>
          <cell r="J444" t="str">
            <v>Eq</v>
          </cell>
          <cell r="K444" t="str">
            <v>Eq</v>
          </cell>
          <cell r="L444" t="str">
            <v>Avg</v>
          </cell>
          <cell r="M444" t="str">
            <v>Yes</v>
          </cell>
          <cell r="N444" t="str">
            <v>N/A</v>
          </cell>
          <cell r="O444" t="str">
            <v>N/A</v>
          </cell>
          <cell r="P444">
            <v>2.77</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867</v>
          </cell>
          <cell r="AF444" t="str">
            <v>1,000 Sq Ft</v>
          </cell>
          <cell r="AG444" t="str">
            <v>*</v>
          </cell>
          <cell r="AH444" t="str">
            <v>*</v>
          </cell>
          <cell r="AI444">
            <v>2.77</v>
          </cell>
          <cell r="AJ444" t="str">
            <v>*</v>
          </cell>
          <cell r="AK444" t="str">
            <v>*</v>
          </cell>
          <cell r="AL444">
            <v>0.51</v>
          </cell>
          <cell r="AM444">
            <v>0.49</v>
          </cell>
          <cell r="AN444">
            <v>1</v>
          </cell>
          <cell r="AO444">
            <v>1</v>
          </cell>
          <cell r="AP444">
            <v>1</v>
          </cell>
          <cell r="AQ444"/>
          <cell r="AR444" t="str">
            <v>Adjacent Street Traffic</v>
          </cell>
          <cell r="AS444" t="str">
            <v>*</v>
          </cell>
          <cell r="AT444" t="str">
            <v>*</v>
          </cell>
          <cell r="AU444">
            <v>5</v>
          </cell>
          <cell r="AV444" t="str">
            <v>*</v>
          </cell>
          <cell r="AW444" t="str">
            <v>*</v>
          </cell>
          <cell r="AX444" t="str">
            <v>*</v>
          </cell>
          <cell r="AY444"/>
          <cell r="AZ444"/>
          <cell r="BA444"/>
          <cell r="BB444"/>
          <cell r="BC444"/>
          <cell r="BD444"/>
        </row>
        <row r="445">
          <cell r="A445">
            <v>868</v>
          </cell>
          <cell r="B445" t="str">
            <v>Book Superstore</v>
          </cell>
          <cell r="C445" t="str">
            <v>1,000 Sq Ft</v>
          </cell>
          <cell r="D445" t="str">
            <v>General Urban/Suburban</v>
          </cell>
          <cell r="E445"/>
          <cell r="F445"/>
          <cell r="G445">
            <v>1</v>
          </cell>
          <cell r="H445"/>
          <cell r="I445"/>
          <cell r="J445" t="str">
            <v>Avg</v>
          </cell>
          <cell r="K445" t="str">
            <v>Avg</v>
          </cell>
          <cell r="L445" t="str">
            <v>Avg</v>
          </cell>
          <cell r="M445" t="str">
            <v>Yes</v>
          </cell>
          <cell r="N445">
            <v>143.6</v>
          </cell>
          <cell r="O445">
            <v>1.27</v>
          </cell>
          <cell r="P445">
            <v>15.83</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868</v>
          </cell>
          <cell r="AF445" t="str">
            <v>1,000 Sq Ft</v>
          </cell>
          <cell r="AG445">
            <v>143.6</v>
          </cell>
          <cell r="AH445">
            <v>1.27</v>
          </cell>
          <cell r="AI445">
            <v>15.83</v>
          </cell>
          <cell r="AJ445" t="str">
            <v>*</v>
          </cell>
          <cell r="AK445" t="str">
            <v>*</v>
          </cell>
          <cell r="AL445">
            <v>0.52</v>
          </cell>
          <cell r="AM445">
            <v>0.48</v>
          </cell>
          <cell r="AN445">
            <v>1</v>
          </cell>
          <cell r="AO445">
            <v>1</v>
          </cell>
          <cell r="AP445">
            <v>1</v>
          </cell>
          <cell r="AQ445" t="str">
            <v>Adjacent Street Traffic</v>
          </cell>
          <cell r="AR445" t="str">
            <v>Adjacent Street Traffic</v>
          </cell>
          <cell r="AS445">
            <v>1</v>
          </cell>
          <cell r="AT445">
            <v>1</v>
          </cell>
          <cell r="AU445">
            <v>2</v>
          </cell>
          <cell r="AV445" t="str">
            <v>*</v>
          </cell>
          <cell r="AW445" t="str">
            <v>*</v>
          </cell>
          <cell r="AX445" t="str">
            <v>*</v>
          </cell>
          <cell r="AY445"/>
          <cell r="AZ445"/>
          <cell r="BA445"/>
          <cell r="BB445"/>
          <cell r="BC445"/>
          <cell r="BD445"/>
        </row>
        <row r="446">
          <cell r="A446">
            <v>869</v>
          </cell>
          <cell r="B446" t="str">
            <v>Discount Home Furnishing Superstore</v>
          </cell>
          <cell r="C446" t="str">
            <v>1,000 Sq Ft</v>
          </cell>
          <cell r="D446" t="str">
            <v>General Urban/Suburban</v>
          </cell>
          <cell r="E446"/>
          <cell r="F446"/>
          <cell r="G446">
            <v>1</v>
          </cell>
          <cell r="H446"/>
          <cell r="I446"/>
          <cell r="J446" t="str">
            <v>Avg</v>
          </cell>
          <cell r="K446" t="str">
            <v>Avg</v>
          </cell>
          <cell r="L446" t="str">
            <v>Avg</v>
          </cell>
          <cell r="M446" t="str">
            <v/>
          </cell>
          <cell r="N446">
            <v>20</v>
          </cell>
          <cell r="O446">
            <v>0.56999999999999995</v>
          </cell>
          <cell r="P446">
            <v>1.57</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869</v>
          </cell>
          <cell r="AF446" t="str">
            <v>1,000 Sq Ft</v>
          </cell>
          <cell r="AG446">
            <v>20</v>
          </cell>
          <cell r="AH446">
            <v>0.56999999999999995</v>
          </cell>
          <cell r="AI446">
            <v>1.57</v>
          </cell>
          <cell r="AJ446">
            <v>0.64</v>
          </cell>
          <cell r="AK446">
            <v>0.36</v>
          </cell>
          <cell r="AL446">
            <v>0.53</v>
          </cell>
          <cell r="AM446">
            <v>0.47</v>
          </cell>
          <cell r="AN446">
            <v>1</v>
          </cell>
          <cell r="AO446">
            <v>1</v>
          </cell>
          <cell r="AP446">
            <v>1</v>
          </cell>
          <cell r="AQ446" t="str">
            <v>Adjacent Street Traffic</v>
          </cell>
          <cell r="AR446" t="str">
            <v>Adjacent Street Traffic</v>
          </cell>
          <cell r="AS446">
            <v>8</v>
          </cell>
          <cell r="AT446">
            <v>7</v>
          </cell>
          <cell r="AU446">
            <v>8</v>
          </cell>
          <cell r="AV446" t="str">
            <v>*</v>
          </cell>
          <cell r="AW446" t="str">
            <v>*</v>
          </cell>
          <cell r="AX446" t="str">
            <v>*</v>
          </cell>
          <cell r="AY446"/>
          <cell r="AZ446"/>
          <cell r="BA446"/>
          <cell r="BB446"/>
          <cell r="BC446"/>
          <cell r="BD446"/>
        </row>
        <row r="447">
          <cell r="A447">
            <v>872</v>
          </cell>
          <cell r="B447" t="str">
            <v>Bed and Linen Superstore</v>
          </cell>
          <cell r="C447" t="str">
            <v>1,000 Sq Ft</v>
          </cell>
          <cell r="D447" t="str">
            <v>General Urban/Suburban</v>
          </cell>
          <cell r="E447"/>
          <cell r="F447"/>
          <cell r="G447">
            <v>1</v>
          </cell>
          <cell r="H447"/>
          <cell r="I447"/>
          <cell r="J447" t="str">
            <v>Eq</v>
          </cell>
          <cell r="K447" t="str">
            <v>Eq</v>
          </cell>
          <cell r="L447" t="str">
            <v>Avg</v>
          </cell>
          <cell r="M447" t="str">
            <v>Yes</v>
          </cell>
          <cell r="N447" t="str">
            <v>N/A</v>
          </cell>
          <cell r="O447" t="str">
            <v>N/A</v>
          </cell>
          <cell r="P447">
            <v>2.2200000000000002</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872</v>
          </cell>
          <cell r="AF447" t="str">
            <v>1,000 Sq Ft</v>
          </cell>
          <cell r="AG447" t="str">
            <v>*</v>
          </cell>
          <cell r="AH447" t="str">
            <v>*</v>
          </cell>
          <cell r="AI447">
            <v>2.2200000000000002</v>
          </cell>
          <cell r="AJ447" t="str">
            <v>*</v>
          </cell>
          <cell r="AK447" t="str">
            <v>*</v>
          </cell>
          <cell r="AL447">
            <v>0.41</v>
          </cell>
          <cell r="AM447">
            <v>0.59</v>
          </cell>
          <cell r="AN447">
            <v>1</v>
          </cell>
          <cell r="AO447">
            <v>1</v>
          </cell>
          <cell r="AP447">
            <v>1</v>
          </cell>
          <cell r="AQ447"/>
          <cell r="AR447" t="str">
            <v>Adjacent Street Traffic</v>
          </cell>
          <cell r="AS447" t="str">
            <v>*</v>
          </cell>
          <cell r="AT447" t="str">
            <v>*</v>
          </cell>
          <cell r="AU447">
            <v>1</v>
          </cell>
          <cell r="AV447" t="str">
            <v>*</v>
          </cell>
          <cell r="AW447" t="str">
            <v>*</v>
          </cell>
          <cell r="AX447" t="str">
            <v>*</v>
          </cell>
          <cell r="AY447"/>
          <cell r="AZ447"/>
          <cell r="BA447"/>
          <cell r="BB447"/>
          <cell r="BC447"/>
          <cell r="BD447"/>
        </row>
        <row r="448">
          <cell r="A448">
            <v>875</v>
          </cell>
          <cell r="B448" t="str">
            <v>Department Store</v>
          </cell>
          <cell r="C448" t="str">
            <v>1,000 Sq Ft</v>
          </cell>
          <cell r="D448" t="str">
            <v>General Urban/Suburban</v>
          </cell>
          <cell r="E448"/>
          <cell r="F448"/>
          <cell r="G448">
            <v>1</v>
          </cell>
          <cell r="H448"/>
          <cell r="I448"/>
          <cell r="J448" t="str">
            <v>Eq</v>
          </cell>
          <cell r="K448" t="str">
            <v>Avg</v>
          </cell>
          <cell r="L448" t="str">
            <v>Avg</v>
          </cell>
          <cell r="M448" t="str">
            <v/>
          </cell>
          <cell r="N448" t="str">
            <v>N/A</v>
          </cell>
          <cell r="O448">
            <v>0.57999999999999996</v>
          </cell>
          <cell r="P448">
            <v>1.95</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875</v>
          </cell>
          <cell r="AF448" t="str">
            <v>1,000 Sq Ft</v>
          </cell>
          <cell r="AG448" t="str">
            <v>*</v>
          </cell>
          <cell r="AH448">
            <v>0.57999999999999996</v>
          </cell>
          <cell r="AI448">
            <v>1.95</v>
          </cell>
          <cell r="AJ448">
            <v>0.64</v>
          </cell>
          <cell r="AK448">
            <v>0.36</v>
          </cell>
          <cell r="AL448">
            <v>0.5</v>
          </cell>
          <cell r="AM448">
            <v>0.5</v>
          </cell>
          <cell r="AN448">
            <v>1</v>
          </cell>
          <cell r="AO448">
            <v>1</v>
          </cell>
          <cell r="AP448">
            <v>1</v>
          </cell>
          <cell r="AQ448" t="str">
            <v>Adjacent Street Traffic</v>
          </cell>
          <cell r="AR448" t="str">
            <v>Adjacent Street Traffic</v>
          </cell>
          <cell r="AS448" t="str">
            <v>*</v>
          </cell>
          <cell r="AT448">
            <v>7</v>
          </cell>
          <cell r="AU448">
            <v>16</v>
          </cell>
          <cell r="AV448" t="str">
            <v>*</v>
          </cell>
          <cell r="AW448" t="str">
            <v>*</v>
          </cell>
          <cell r="AX448" t="str">
            <v>*</v>
          </cell>
          <cell r="AY448"/>
          <cell r="AZ448"/>
          <cell r="BA448"/>
          <cell r="BB448"/>
          <cell r="BC448"/>
          <cell r="BD448"/>
        </row>
        <row r="449">
          <cell r="A449" t="str">
            <v>875a</v>
          </cell>
          <cell r="B449" t="str">
            <v>Department Store (Saturday ) (1)</v>
          </cell>
          <cell r="C449" t="str">
            <v>1,000 Sq Ft</v>
          </cell>
          <cell r="D449" t="str">
            <v>General Urban/Suburban</v>
          </cell>
          <cell r="E449"/>
          <cell r="F449"/>
          <cell r="G449">
            <v>1</v>
          </cell>
          <cell r="H449"/>
          <cell r="I449"/>
          <cell r="J449" t="str">
            <v>Avg</v>
          </cell>
          <cell r="K449" t="str">
            <v>Eq</v>
          </cell>
          <cell r="L449" t="str">
            <v>Avg</v>
          </cell>
          <cell r="M449" t="str">
            <v>Yes</v>
          </cell>
          <cell r="N449">
            <v>25.4</v>
          </cell>
          <cell r="O449" t="str">
            <v>N/A</v>
          </cell>
          <cell r="P449">
            <v>3.45</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t="str">
            <v>875a</v>
          </cell>
          <cell r="AF449" t="str">
            <v>1,000 Sq Ft</v>
          </cell>
          <cell r="AG449">
            <v>25.4</v>
          </cell>
          <cell r="AH449" t="str">
            <v>*</v>
          </cell>
          <cell r="AI449">
            <v>3.45</v>
          </cell>
          <cell r="AJ449" t="str">
            <v>*</v>
          </cell>
          <cell r="AK449" t="str">
            <v>*</v>
          </cell>
          <cell r="AL449">
            <v>0.53</v>
          </cell>
          <cell r="AM449">
            <v>0.47</v>
          </cell>
          <cell r="AN449">
            <v>1</v>
          </cell>
          <cell r="AO449">
            <v>1</v>
          </cell>
          <cell r="AP449">
            <v>1</v>
          </cell>
          <cell r="AQ449"/>
          <cell r="AR449" t="str">
            <v>Generator</v>
          </cell>
          <cell r="AS449">
            <v>3</v>
          </cell>
          <cell r="AT449" t="str">
            <v>*</v>
          </cell>
          <cell r="AU449">
            <v>14</v>
          </cell>
          <cell r="AV449" t="str">
            <v>*</v>
          </cell>
          <cell r="AW449" t="str">
            <v>*</v>
          </cell>
          <cell r="AX449" t="str">
            <v>*</v>
          </cell>
          <cell r="AY449"/>
          <cell r="AZ449"/>
          <cell r="BA449"/>
          <cell r="BB449"/>
          <cell r="BC449"/>
          <cell r="BD449"/>
        </row>
        <row r="450">
          <cell r="A450">
            <v>876</v>
          </cell>
          <cell r="B450" t="str">
            <v>Apparel Store</v>
          </cell>
          <cell r="C450" t="str">
            <v>1,000 Sq Ft</v>
          </cell>
          <cell r="D450" t="str">
            <v>General Urban/Suburban</v>
          </cell>
          <cell r="E450"/>
          <cell r="F450"/>
          <cell r="G450">
            <v>1</v>
          </cell>
          <cell r="H450"/>
          <cell r="I450"/>
          <cell r="J450" t="str">
            <v>Avg</v>
          </cell>
          <cell r="K450" t="str">
            <v>Avg</v>
          </cell>
          <cell r="L450" t="str">
            <v>Avg</v>
          </cell>
          <cell r="M450" t="str">
            <v>Yes</v>
          </cell>
          <cell r="N450">
            <v>66.400000000000006</v>
          </cell>
          <cell r="O450">
            <v>1</v>
          </cell>
          <cell r="P450">
            <v>4.12</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876</v>
          </cell>
          <cell r="AF450" t="str">
            <v>1,000 Sq Ft</v>
          </cell>
          <cell r="AG450">
            <v>66.400000000000006</v>
          </cell>
          <cell r="AH450">
            <v>1</v>
          </cell>
          <cell r="AI450">
            <v>4.12</v>
          </cell>
          <cell r="AJ450">
            <v>0.8</v>
          </cell>
          <cell r="AK450">
            <v>0.2</v>
          </cell>
          <cell r="AL450">
            <v>0.51</v>
          </cell>
          <cell r="AM450">
            <v>0.49</v>
          </cell>
          <cell r="AN450">
            <v>1</v>
          </cell>
          <cell r="AO450">
            <v>1</v>
          </cell>
          <cell r="AP450">
            <v>1</v>
          </cell>
          <cell r="AQ450" t="str">
            <v>Adjacent Street Traffic</v>
          </cell>
          <cell r="AR450" t="str">
            <v>Adjacent Street Traffic</v>
          </cell>
          <cell r="AS450">
            <v>1</v>
          </cell>
          <cell r="AT450">
            <v>1</v>
          </cell>
          <cell r="AU450">
            <v>9</v>
          </cell>
          <cell r="AV450" t="str">
            <v>*</v>
          </cell>
          <cell r="AW450" t="str">
            <v>*</v>
          </cell>
          <cell r="AX450" t="str">
            <v>*</v>
          </cell>
          <cell r="AY450"/>
          <cell r="AZ450"/>
          <cell r="BA450"/>
          <cell r="BB450"/>
          <cell r="BC450"/>
          <cell r="BD450"/>
        </row>
        <row r="451">
          <cell r="A451" t="str">
            <v>876a</v>
          </cell>
          <cell r="B451" t="str">
            <v>Apparel Store</v>
          </cell>
          <cell r="C451" t="str">
            <v>1,000 Sq Ft</v>
          </cell>
          <cell r="D451" t="str">
            <v>Dense Multi-Use Urban</v>
          </cell>
          <cell r="E451"/>
          <cell r="F451"/>
          <cell r="G451">
            <v>1</v>
          </cell>
          <cell r="H451"/>
          <cell r="I451"/>
          <cell r="J451" t="str">
            <v>Eq</v>
          </cell>
          <cell r="K451" t="str">
            <v>Avg</v>
          </cell>
          <cell r="L451" t="str">
            <v>Avg</v>
          </cell>
          <cell r="M451" t="str">
            <v>Yes</v>
          </cell>
          <cell r="N451" t="str">
            <v>N/A</v>
          </cell>
          <cell r="O451">
            <v>0.38</v>
          </cell>
          <cell r="P451">
            <v>1.1200000000000001</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t="str">
            <v>876a</v>
          </cell>
          <cell r="AF451" t="str">
            <v>1,000 Sq Ft</v>
          </cell>
          <cell r="AG451" t="str">
            <v>*</v>
          </cell>
          <cell r="AH451">
            <v>0.38</v>
          </cell>
          <cell r="AI451">
            <v>1.1200000000000001</v>
          </cell>
          <cell r="AJ451">
            <v>0.59</v>
          </cell>
          <cell r="AK451">
            <v>0.41</v>
          </cell>
          <cell r="AL451">
            <v>0.42</v>
          </cell>
          <cell r="AM451">
            <v>0.57999999999999996</v>
          </cell>
          <cell r="AN451">
            <v>1</v>
          </cell>
          <cell r="AO451">
            <v>1</v>
          </cell>
          <cell r="AP451">
            <v>1</v>
          </cell>
          <cell r="AQ451" t="str">
            <v>Adjacent Street Traffic</v>
          </cell>
          <cell r="AR451" t="str">
            <v>Adjacent Street Traffic</v>
          </cell>
          <cell r="AS451" t="str">
            <v>*</v>
          </cell>
          <cell r="AT451">
            <v>1</v>
          </cell>
          <cell r="AU451">
            <v>1</v>
          </cell>
          <cell r="AV451" t="str">
            <v>*</v>
          </cell>
          <cell r="AW451" t="str">
            <v>*</v>
          </cell>
          <cell r="AX451" t="str">
            <v>*</v>
          </cell>
          <cell r="AY451"/>
          <cell r="AZ451"/>
          <cell r="BA451"/>
          <cell r="BB451"/>
          <cell r="BC451"/>
          <cell r="BD451"/>
        </row>
        <row r="452">
          <cell r="A452">
            <v>879</v>
          </cell>
          <cell r="B452" t="str">
            <v>Arts and Crafts Store (1)</v>
          </cell>
          <cell r="C452" t="str">
            <v>1,000 Sq Ft</v>
          </cell>
          <cell r="D452" t="str">
            <v>General Urban/Suburban</v>
          </cell>
          <cell r="E452"/>
          <cell r="F452"/>
          <cell r="G452">
            <v>1</v>
          </cell>
          <cell r="H452"/>
          <cell r="I452"/>
          <cell r="J452" t="str">
            <v>Avg</v>
          </cell>
          <cell r="K452" t="str">
            <v>Avg</v>
          </cell>
          <cell r="L452" t="str">
            <v>Avg</v>
          </cell>
          <cell r="M452" t="str">
            <v>Yes</v>
          </cell>
          <cell r="N452">
            <v>56.55</v>
          </cell>
          <cell r="O452">
            <v>4.6500000000000004</v>
          </cell>
          <cell r="P452">
            <v>6.21</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879</v>
          </cell>
          <cell r="AF452" t="str">
            <v>1,000 Sq Ft</v>
          </cell>
          <cell r="AG452">
            <v>56.55</v>
          </cell>
          <cell r="AH452">
            <v>4.6500000000000004</v>
          </cell>
          <cell r="AI452">
            <v>6.21</v>
          </cell>
          <cell r="AJ452">
            <v>0.49</v>
          </cell>
          <cell r="AK452">
            <v>0.51</v>
          </cell>
          <cell r="AL452">
            <v>0.46</v>
          </cell>
          <cell r="AM452">
            <v>0.54</v>
          </cell>
          <cell r="AN452">
            <v>1</v>
          </cell>
          <cell r="AO452">
            <v>1</v>
          </cell>
          <cell r="AP452">
            <v>1</v>
          </cell>
          <cell r="AQ452" t="str">
            <v>Generator</v>
          </cell>
          <cell r="AR452" t="str">
            <v>Adjacent Street Traffic</v>
          </cell>
          <cell r="AS452">
            <v>1</v>
          </cell>
          <cell r="AT452">
            <v>1</v>
          </cell>
          <cell r="AU452">
            <v>2</v>
          </cell>
          <cell r="AV452" t="str">
            <v>*</v>
          </cell>
          <cell r="AW452" t="str">
            <v>*</v>
          </cell>
          <cell r="AX452" t="str">
            <v>*</v>
          </cell>
          <cell r="AY452"/>
          <cell r="AZ452"/>
          <cell r="BA452"/>
          <cell r="BB452"/>
          <cell r="BC452"/>
          <cell r="BD452"/>
        </row>
        <row r="453">
          <cell r="A453">
            <v>880</v>
          </cell>
          <cell r="B453" t="str">
            <v>Pharmacy/Drugstore w/o Drive-Through Window</v>
          </cell>
          <cell r="C453" t="str">
            <v>1,000 Sq Ft</v>
          </cell>
          <cell r="D453" t="str">
            <v>General Urban/Suburban</v>
          </cell>
          <cell r="E453"/>
          <cell r="F453"/>
          <cell r="G453">
            <v>1</v>
          </cell>
          <cell r="H453"/>
          <cell r="I453"/>
          <cell r="J453" t="str">
            <v>Avg</v>
          </cell>
          <cell r="K453" t="str">
            <v>Avg</v>
          </cell>
          <cell r="L453" t="str">
            <v>Avg</v>
          </cell>
          <cell r="M453" t="str">
            <v/>
          </cell>
          <cell r="N453">
            <v>90.08</v>
          </cell>
          <cell r="O453">
            <v>2.94</v>
          </cell>
          <cell r="P453">
            <v>8.51</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880</v>
          </cell>
          <cell r="AF453" t="str">
            <v>1,000 Sq Ft</v>
          </cell>
          <cell r="AG453">
            <v>90.08</v>
          </cell>
          <cell r="AH453">
            <v>2.94</v>
          </cell>
          <cell r="AI453">
            <v>8.51</v>
          </cell>
          <cell r="AJ453">
            <v>0.65</v>
          </cell>
          <cell r="AK453">
            <v>0.35</v>
          </cell>
          <cell r="AL453">
            <v>0.49</v>
          </cell>
          <cell r="AM453">
            <v>0.51</v>
          </cell>
          <cell r="AN453">
            <v>1</v>
          </cell>
          <cell r="AO453">
            <v>1</v>
          </cell>
          <cell r="AP453">
            <v>0.47</v>
          </cell>
          <cell r="AQ453" t="str">
            <v>Adjacent Street Traffic</v>
          </cell>
          <cell r="AR453" t="str">
            <v>Adjacent Street Traffic</v>
          </cell>
          <cell r="AS453">
            <v>6</v>
          </cell>
          <cell r="AT453">
            <v>7</v>
          </cell>
          <cell r="AU453">
            <v>13</v>
          </cell>
          <cell r="AV453">
            <v>0.73</v>
          </cell>
          <cell r="AW453">
            <v>0.89</v>
          </cell>
          <cell r="AX453" t="str">
            <v>*</v>
          </cell>
          <cell r="AY453" t="str">
            <v>Ln(T) = 0.99Ln(X) + 4.51</v>
          </cell>
          <cell r="AZ453" t="str">
            <v>T = 10.22(X) - 75.70</v>
          </cell>
          <cell r="BA453"/>
          <cell r="BB453">
            <v>0</v>
          </cell>
          <cell r="BC453">
            <v>0</v>
          </cell>
          <cell r="BD453"/>
        </row>
        <row r="454">
          <cell r="A454" t="str">
            <v>880a</v>
          </cell>
          <cell r="B454" t="str">
            <v>Pharmacy/Drugstore w/o Drive-Through Window</v>
          </cell>
          <cell r="C454" t="str">
            <v>1,000 Sq Ft</v>
          </cell>
          <cell r="D454" t="str">
            <v>Dense Multi-Use Urban</v>
          </cell>
          <cell r="E454"/>
          <cell r="F454"/>
          <cell r="G454">
            <v>1</v>
          </cell>
          <cell r="H454"/>
          <cell r="I454"/>
          <cell r="J454" t="str">
            <v>Avg</v>
          </cell>
          <cell r="K454" t="str">
            <v>Eq</v>
          </cell>
          <cell r="L454" t="str">
            <v>Eq</v>
          </cell>
          <cell r="M454" t="str">
            <v>Yes</v>
          </cell>
          <cell r="N454">
            <v>8.26</v>
          </cell>
          <cell r="O454" t="str">
            <v>N/A</v>
          </cell>
          <cell r="P454" t="str">
            <v>N/A</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t="str">
            <v>880a</v>
          </cell>
          <cell r="AF454" t="str">
            <v>1,000 Sq Ft</v>
          </cell>
          <cell r="AG454">
            <v>8.26</v>
          </cell>
          <cell r="AH454" t="str">
            <v>*</v>
          </cell>
          <cell r="AI454" t="str">
            <v>*</v>
          </cell>
          <cell r="AJ454" t="str">
            <v>*</v>
          </cell>
          <cell r="AK454" t="str">
            <v>*</v>
          </cell>
          <cell r="AL454" t="str">
            <v>*</v>
          </cell>
          <cell r="AM454" t="str">
            <v>*</v>
          </cell>
          <cell r="AN454">
            <v>1</v>
          </cell>
          <cell r="AO454" t="str">
            <v>*</v>
          </cell>
          <cell r="AP454" t="str">
            <v>*</v>
          </cell>
          <cell r="AQ454" t="str">
            <v>Adjacent Street Traffic</v>
          </cell>
          <cell r="AR454" t="str">
            <v>Adjacent Street Traffic</v>
          </cell>
          <cell r="AS454">
            <v>3</v>
          </cell>
          <cell r="AT454" t="str">
            <v>*</v>
          </cell>
          <cell r="AU454" t="str">
            <v>*</v>
          </cell>
          <cell r="AV454" t="str">
            <v>*</v>
          </cell>
          <cell r="AW454" t="str">
            <v>*</v>
          </cell>
          <cell r="AX454" t="str">
            <v>*</v>
          </cell>
          <cell r="AY454"/>
          <cell r="AZ454"/>
          <cell r="BA454"/>
          <cell r="BB454"/>
          <cell r="BC454"/>
          <cell r="BD454"/>
        </row>
        <row r="455">
          <cell r="A455">
            <v>881</v>
          </cell>
          <cell r="B455" t="str">
            <v>Pharmacy/Drugstore w/ Drive-Through Window</v>
          </cell>
          <cell r="C455" t="str">
            <v>1,000 Sq Ft</v>
          </cell>
          <cell r="D455" t="str">
            <v>General Urban/Suburban</v>
          </cell>
          <cell r="E455"/>
          <cell r="F455"/>
          <cell r="G455">
            <v>1</v>
          </cell>
          <cell r="H455"/>
          <cell r="I455"/>
          <cell r="J455" t="str">
            <v>Avg</v>
          </cell>
          <cell r="K455" t="str">
            <v>Eq</v>
          </cell>
          <cell r="L455" t="str">
            <v>Eq</v>
          </cell>
          <cell r="M455" t="str">
            <v/>
          </cell>
          <cell r="N455">
            <v>108.4</v>
          </cell>
          <cell r="O455" t="str">
            <v>N/A</v>
          </cell>
          <cell r="P455" t="str">
            <v>N/A</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cell r="AF455" t="str">
            <v>1,000 Sq Ft</v>
          </cell>
          <cell r="AG455">
            <v>108.4</v>
          </cell>
          <cell r="AH455">
            <v>3.74</v>
          </cell>
          <cell r="AI455">
            <v>10.25</v>
          </cell>
          <cell r="AJ455">
            <v>0.52</v>
          </cell>
          <cell r="AK455">
            <v>0.48</v>
          </cell>
          <cell r="AL455">
            <v>0.5</v>
          </cell>
          <cell r="AM455">
            <v>0.5</v>
          </cell>
          <cell r="AN455">
            <v>1</v>
          </cell>
          <cell r="AO455">
            <v>1</v>
          </cell>
          <cell r="AP455">
            <v>0.51</v>
          </cell>
          <cell r="AQ455" t="str">
            <v>Adjacent Street Traffic</v>
          </cell>
          <cell r="AR455" t="str">
            <v>Adjacent Street Traffic</v>
          </cell>
          <cell r="AS455">
            <v>16</v>
          </cell>
          <cell r="AT455">
            <v>21</v>
          </cell>
          <cell r="AU455">
            <v>39</v>
          </cell>
          <cell r="AV455">
            <v>0.51</v>
          </cell>
          <cell r="AW455" t="str">
            <v>*</v>
          </cell>
          <cell r="AX455" t="str">
            <v>*</v>
          </cell>
          <cell r="AY455" t="str">
            <v>Ln(T) = 0.74 Ln(X) + 5.32</v>
          </cell>
          <cell r="AZ455">
            <v>0</v>
          </cell>
          <cell r="BA455">
            <v>0</v>
          </cell>
          <cell r="BB455">
            <v>0</v>
          </cell>
          <cell r="BC455">
            <v>0</v>
          </cell>
          <cell r="BD455">
            <v>0</v>
          </cell>
        </row>
        <row r="456">
          <cell r="A456"/>
          <cell r="B456"/>
          <cell r="C456"/>
          <cell r="D456"/>
          <cell r="E456"/>
          <cell r="F456"/>
          <cell r="G456">
            <v>1</v>
          </cell>
          <cell r="H456"/>
          <cell r="I456"/>
          <cell r="J456" t="str">
            <v>Avg</v>
          </cell>
          <cell r="K456" t="str">
            <v>Eq</v>
          </cell>
          <cell r="L456" t="str">
            <v>Eq</v>
          </cell>
          <cell r="M456"/>
          <cell r="N456">
            <v>108.4</v>
          </cell>
          <cell r="O456" t="str">
            <v>N/A</v>
          </cell>
          <cell r="P456" t="str">
            <v>N/A</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881</v>
          </cell>
          <cell r="AF456" t="str">
            <v>1,000 Sq Ft</v>
          </cell>
          <cell r="AG456">
            <v>108.4</v>
          </cell>
          <cell r="AH456">
            <v>3.74</v>
          </cell>
          <cell r="AI456">
            <v>10.25</v>
          </cell>
          <cell r="AJ456">
            <v>0.52</v>
          </cell>
          <cell r="AK456">
            <v>0.48</v>
          </cell>
          <cell r="AL456">
            <v>0.5</v>
          </cell>
          <cell r="AM456">
            <v>0.5</v>
          </cell>
          <cell r="AN456">
            <v>1</v>
          </cell>
          <cell r="AO456">
            <v>1</v>
          </cell>
          <cell r="AP456">
            <v>0.51</v>
          </cell>
          <cell r="AQ456" t="str">
            <v>Adjacent Street Traffic</v>
          </cell>
          <cell r="AR456" t="str">
            <v>Adjacent Street Traffic</v>
          </cell>
          <cell r="AS456">
            <v>16</v>
          </cell>
          <cell r="AT456">
            <v>21</v>
          </cell>
          <cell r="AU456">
            <v>39</v>
          </cell>
          <cell r="AV456">
            <v>0.51</v>
          </cell>
          <cell r="AW456" t="str">
            <v>*</v>
          </cell>
          <cell r="AX456" t="str">
            <v>*</v>
          </cell>
          <cell r="AY456" t="str">
            <v>Ln(T) = 0.74 Ln(X) + 5.32</v>
          </cell>
          <cell r="AZ456"/>
          <cell r="BA456"/>
          <cell r="BB456">
            <v>0</v>
          </cell>
          <cell r="BC456"/>
          <cell r="BD456"/>
        </row>
        <row r="457">
          <cell r="A457"/>
          <cell r="B457"/>
          <cell r="C457"/>
          <cell r="D457"/>
          <cell r="E457"/>
          <cell r="F457"/>
          <cell r="G457">
            <v>1</v>
          </cell>
          <cell r="H457"/>
          <cell r="I457"/>
          <cell r="J457" t="str">
            <v>Avg</v>
          </cell>
          <cell r="K457" t="str">
            <v>Avg</v>
          </cell>
          <cell r="L457" t="str">
            <v>Avg</v>
          </cell>
          <cell r="M457"/>
          <cell r="N457">
            <v>69.17</v>
          </cell>
          <cell r="O457">
            <v>2.5099999999999998</v>
          </cell>
          <cell r="P457">
            <v>7.3</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881</v>
          </cell>
          <cell r="AF457" t="str">
            <v>Employee(s)</v>
          </cell>
          <cell r="AG457">
            <v>69.17</v>
          </cell>
          <cell r="AH457">
            <v>2.5099999999999998</v>
          </cell>
          <cell r="AI457">
            <v>7.3</v>
          </cell>
          <cell r="AJ457">
            <v>0.55000000000000004</v>
          </cell>
          <cell r="AK457">
            <v>0.45</v>
          </cell>
          <cell r="AL457">
            <v>0.49</v>
          </cell>
          <cell r="AM457">
            <v>0.51</v>
          </cell>
          <cell r="AN457">
            <v>1</v>
          </cell>
          <cell r="AO457">
            <v>1</v>
          </cell>
          <cell r="AP457">
            <v>0.51</v>
          </cell>
          <cell r="AQ457" t="str">
            <v>Adjacent Street Traffic</v>
          </cell>
          <cell r="AR457" t="str">
            <v>Adjacent Street Traffic</v>
          </cell>
          <cell r="AS457">
            <v>4</v>
          </cell>
          <cell r="AT457">
            <v>4</v>
          </cell>
          <cell r="AU457">
            <v>4</v>
          </cell>
          <cell r="AV457" t="str">
            <v>*</v>
          </cell>
          <cell r="AW457" t="str">
            <v>*</v>
          </cell>
          <cell r="AX457" t="str">
            <v>*</v>
          </cell>
          <cell r="AY457"/>
          <cell r="AZ457"/>
          <cell r="BA457"/>
          <cell r="BB457"/>
          <cell r="BC457"/>
          <cell r="BD457"/>
        </row>
        <row r="458">
          <cell r="A458">
            <v>882</v>
          </cell>
          <cell r="B458" t="str">
            <v>Marijuana Dispensary</v>
          </cell>
          <cell r="C458" t="str">
            <v>1,000 Sq Ft</v>
          </cell>
          <cell r="D458" t="str">
            <v>General Urban/Suburban</v>
          </cell>
          <cell r="E458"/>
          <cell r="F458"/>
          <cell r="G458">
            <v>1</v>
          </cell>
          <cell r="H458"/>
          <cell r="I458"/>
          <cell r="J458" t="str">
            <v>Avg</v>
          </cell>
          <cell r="K458" t="str">
            <v>Avg</v>
          </cell>
          <cell r="L458" t="str">
            <v>Avg</v>
          </cell>
          <cell r="M458" t="str">
            <v/>
          </cell>
          <cell r="N458">
            <v>211.12</v>
          </cell>
          <cell r="O458">
            <v>10.54</v>
          </cell>
          <cell r="P458">
            <v>18.920000000000002</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882</v>
          </cell>
          <cell r="AF458" t="str">
            <v>1,000 Sq Ft</v>
          </cell>
          <cell r="AG458">
            <v>211.12</v>
          </cell>
          <cell r="AH458">
            <v>10.54</v>
          </cell>
          <cell r="AI458">
            <v>18.920000000000002</v>
          </cell>
          <cell r="AJ458">
            <v>0.52</v>
          </cell>
          <cell r="AK458">
            <v>0.48</v>
          </cell>
          <cell r="AL458">
            <v>0.5</v>
          </cell>
          <cell r="AM458">
            <v>0.5</v>
          </cell>
          <cell r="AN458">
            <v>1</v>
          </cell>
          <cell r="AO458">
            <v>1</v>
          </cell>
          <cell r="AP458">
            <v>1</v>
          </cell>
          <cell r="AQ458" t="str">
            <v>Adjacent Street Traffic</v>
          </cell>
          <cell r="AR458" t="str">
            <v>Adjacent Street Traffic</v>
          </cell>
          <cell r="AS458">
            <v>7</v>
          </cell>
          <cell r="AT458">
            <v>6</v>
          </cell>
          <cell r="AU458">
            <v>16</v>
          </cell>
          <cell r="AV458" t="str">
            <v>*</v>
          </cell>
          <cell r="AW458" t="str">
            <v>*</v>
          </cell>
          <cell r="AX458" t="str">
            <v>*</v>
          </cell>
          <cell r="AY458"/>
          <cell r="AZ458"/>
          <cell r="BA458"/>
          <cell r="BB458"/>
          <cell r="BC458"/>
          <cell r="BD458"/>
        </row>
        <row r="459">
          <cell r="A459">
            <v>890</v>
          </cell>
          <cell r="B459" t="str">
            <v>Furniture Store</v>
          </cell>
          <cell r="C459" t="str">
            <v>1,000 Sq Ft</v>
          </cell>
          <cell r="D459" t="str">
            <v>General Urban/Suburban</v>
          </cell>
          <cell r="E459"/>
          <cell r="F459"/>
          <cell r="G459">
            <v>1</v>
          </cell>
          <cell r="H459"/>
          <cell r="I459"/>
          <cell r="J459" t="str">
            <v>Avg</v>
          </cell>
          <cell r="K459" t="str">
            <v>Avg</v>
          </cell>
          <cell r="L459" t="str">
            <v>Avg</v>
          </cell>
          <cell r="M459" t="str">
            <v/>
          </cell>
          <cell r="N459">
            <v>6.3</v>
          </cell>
          <cell r="O459">
            <v>0.26</v>
          </cell>
          <cell r="P459">
            <v>0.52</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cell r="AF459" t="str">
            <v>1,000 Sq Ft</v>
          </cell>
          <cell r="AG459">
            <v>6.3</v>
          </cell>
          <cell r="AH459">
            <v>0.26</v>
          </cell>
          <cell r="AI459">
            <v>0.52</v>
          </cell>
          <cell r="AJ459">
            <v>0.71</v>
          </cell>
          <cell r="AK459">
            <v>0.28999999999999998</v>
          </cell>
          <cell r="AL459">
            <v>0.47</v>
          </cell>
          <cell r="AM459">
            <v>0.53</v>
          </cell>
          <cell r="AN459">
            <v>1</v>
          </cell>
          <cell r="AO459">
            <v>1</v>
          </cell>
          <cell r="AP459">
            <v>0.47</v>
          </cell>
          <cell r="AQ459" t="str">
            <v>Adjacent Street Traffic</v>
          </cell>
          <cell r="AR459" t="str">
            <v>Adjacent Street Traffic</v>
          </cell>
          <cell r="AS459">
            <v>19</v>
          </cell>
          <cell r="AT459">
            <v>20</v>
          </cell>
          <cell r="AU459">
            <v>26</v>
          </cell>
          <cell r="AV459">
            <v>0.67</v>
          </cell>
          <cell r="AW459">
            <v>0.57999999999999996</v>
          </cell>
          <cell r="AX459">
            <v>0.52</v>
          </cell>
          <cell r="AY459" t="str">
            <v>T = 5.17(X) + 46.56</v>
          </cell>
          <cell r="AZ459" t="str">
            <v>T = 0.24(X) + 0.94</v>
          </cell>
          <cell r="BA459" t="str">
            <v>Ln(T) = 0.85Ln(X) - 0.18</v>
          </cell>
          <cell r="BB459">
            <v>0</v>
          </cell>
          <cell r="BC459">
            <v>0</v>
          </cell>
          <cell r="BD459">
            <v>0</v>
          </cell>
        </row>
        <row r="460">
          <cell r="A460"/>
          <cell r="B460"/>
          <cell r="C460"/>
          <cell r="D460"/>
          <cell r="E460"/>
          <cell r="F460"/>
          <cell r="G460">
            <v>1</v>
          </cell>
          <cell r="H460"/>
          <cell r="I460"/>
          <cell r="J460" t="str">
            <v>Avg</v>
          </cell>
          <cell r="K460" t="str">
            <v>Avg</v>
          </cell>
          <cell r="L460" t="str">
            <v>Avg</v>
          </cell>
          <cell r="M460"/>
          <cell r="N460">
            <v>6.3</v>
          </cell>
          <cell r="O460">
            <v>0.26</v>
          </cell>
          <cell r="P460">
            <v>0.52</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890</v>
          </cell>
          <cell r="AF460" t="str">
            <v>1,000 Sq Ft</v>
          </cell>
          <cell r="AG460">
            <v>6.3</v>
          </cell>
          <cell r="AH460">
            <v>0.26</v>
          </cell>
          <cell r="AI460">
            <v>0.52</v>
          </cell>
          <cell r="AJ460">
            <v>0.71</v>
          </cell>
          <cell r="AK460">
            <v>0.28999999999999998</v>
          </cell>
          <cell r="AL460">
            <v>0.47</v>
          </cell>
          <cell r="AM460">
            <v>0.53</v>
          </cell>
          <cell r="AN460">
            <v>1</v>
          </cell>
          <cell r="AO460">
            <v>1</v>
          </cell>
          <cell r="AP460">
            <v>0.47</v>
          </cell>
          <cell r="AQ460" t="str">
            <v>Adjacent Street Traffic</v>
          </cell>
          <cell r="AR460" t="str">
            <v>Adjacent Street Traffic</v>
          </cell>
          <cell r="AS460">
            <v>19</v>
          </cell>
          <cell r="AT460">
            <v>20</v>
          </cell>
          <cell r="AU460">
            <v>26</v>
          </cell>
          <cell r="AV460">
            <v>0.67</v>
          </cell>
          <cell r="AW460">
            <v>0.57999999999999996</v>
          </cell>
          <cell r="AX460">
            <v>0.52</v>
          </cell>
          <cell r="AY460" t="str">
            <v>T = 5.17(X) + 46.56</v>
          </cell>
          <cell r="AZ460" t="str">
            <v>T = 0.24(X) + 0.94</v>
          </cell>
          <cell r="BA460" t="str">
            <v>Ln(T) = 0.85Ln(X) - 0.18</v>
          </cell>
          <cell r="BB460">
            <v>0</v>
          </cell>
          <cell r="BC460">
            <v>0</v>
          </cell>
          <cell r="BD460">
            <v>0</v>
          </cell>
        </row>
        <row r="461">
          <cell r="A461"/>
          <cell r="B461"/>
          <cell r="C461"/>
          <cell r="D461"/>
          <cell r="E461"/>
          <cell r="F461"/>
          <cell r="G461">
            <v>1</v>
          </cell>
          <cell r="H461"/>
          <cell r="I461"/>
          <cell r="J461" t="str">
            <v>Avg</v>
          </cell>
          <cell r="K461" t="str">
            <v>Avg</v>
          </cell>
          <cell r="L461" t="str">
            <v>Avg</v>
          </cell>
          <cell r="M461"/>
          <cell r="N461">
            <v>10.93</v>
          </cell>
          <cell r="O461">
            <v>0.51</v>
          </cell>
          <cell r="P461">
            <v>1.0900000000000001</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890</v>
          </cell>
          <cell r="AF461" t="str">
            <v>Employee(s)</v>
          </cell>
          <cell r="AG461">
            <v>10.93</v>
          </cell>
          <cell r="AH461">
            <v>0.51</v>
          </cell>
          <cell r="AI461">
            <v>1.0900000000000001</v>
          </cell>
          <cell r="AJ461">
            <v>0.77</v>
          </cell>
          <cell r="AK461">
            <v>0.23</v>
          </cell>
          <cell r="AL461">
            <v>0.43</v>
          </cell>
          <cell r="AM461">
            <v>0.56999999999999995</v>
          </cell>
          <cell r="AN461">
            <v>1</v>
          </cell>
          <cell r="AO461">
            <v>1</v>
          </cell>
          <cell r="AP461">
            <v>0.47</v>
          </cell>
          <cell r="AQ461" t="str">
            <v>Adjacent Street Traffic</v>
          </cell>
          <cell r="AR461" t="str">
            <v>Adjacent Street Traffic</v>
          </cell>
          <cell r="AS461">
            <v>15</v>
          </cell>
          <cell r="AT461">
            <v>13</v>
          </cell>
          <cell r="AU461">
            <v>15</v>
          </cell>
          <cell r="AV461">
            <v>0.69</v>
          </cell>
          <cell r="AW461">
            <v>0.66</v>
          </cell>
          <cell r="AX461">
            <v>0.68</v>
          </cell>
          <cell r="AY461" t="str">
            <v>T = 10.33(X) + 13.99</v>
          </cell>
          <cell r="AZ461" t="str">
            <v>Ln(T) = 0.81Ln(X) - 0.20</v>
          </cell>
          <cell r="BA461" t="str">
            <v>Ln(T) = 1.00Ln(X) - 0.04</v>
          </cell>
          <cell r="BB461">
            <v>0</v>
          </cell>
          <cell r="BC461">
            <v>0</v>
          </cell>
          <cell r="BD461">
            <v>0</v>
          </cell>
        </row>
        <row r="462">
          <cell r="A462">
            <v>895</v>
          </cell>
          <cell r="B462" t="str">
            <v>Beverage Container Recycling Depot (1)</v>
          </cell>
          <cell r="C462" t="str">
            <v>1,000 Sq Ft</v>
          </cell>
          <cell r="D462" t="str">
            <v>General Urban/Suburban</v>
          </cell>
          <cell r="E462"/>
          <cell r="F462"/>
          <cell r="G462">
            <v>1</v>
          </cell>
          <cell r="H462"/>
          <cell r="I462"/>
          <cell r="J462" t="str">
            <v>Eq</v>
          </cell>
          <cell r="K462" t="str">
            <v>Avg</v>
          </cell>
          <cell r="L462" t="str">
            <v>Avg</v>
          </cell>
          <cell r="M462" t="str">
            <v>Yes</v>
          </cell>
          <cell r="N462" t="str">
            <v>N/A</v>
          </cell>
          <cell r="O462">
            <v>9.7799999999999994</v>
          </cell>
          <cell r="P462">
            <v>10.1</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895</v>
          </cell>
          <cell r="AF462" t="str">
            <v>1,000 Sq Ft</v>
          </cell>
          <cell r="AG462" t="str">
            <v>*</v>
          </cell>
          <cell r="AH462">
            <v>9.7799999999999994</v>
          </cell>
          <cell r="AI462">
            <v>10.1</v>
          </cell>
          <cell r="AJ462">
            <v>0.5</v>
          </cell>
          <cell r="AK462">
            <v>0.5</v>
          </cell>
          <cell r="AL462">
            <v>0.52</v>
          </cell>
          <cell r="AM462">
            <v>0.48</v>
          </cell>
          <cell r="AN462">
            <v>1</v>
          </cell>
          <cell r="AO462">
            <v>1</v>
          </cell>
          <cell r="AP462">
            <v>1</v>
          </cell>
          <cell r="AQ462" t="str">
            <v>Generator</v>
          </cell>
          <cell r="AR462" t="str">
            <v>Generator</v>
          </cell>
          <cell r="AS462" t="str">
            <v>*</v>
          </cell>
          <cell r="AT462">
            <v>2</v>
          </cell>
          <cell r="AU462">
            <v>2</v>
          </cell>
          <cell r="AV462" t="str">
            <v>*</v>
          </cell>
          <cell r="AW462" t="str">
            <v>*</v>
          </cell>
          <cell r="AX462" t="str">
            <v>*</v>
          </cell>
          <cell r="AY462"/>
          <cell r="AZ462"/>
          <cell r="BA462"/>
          <cell r="BB462"/>
          <cell r="BC462"/>
          <cell r="BD462"/>
        </row>
        <row r="463">
          <cell r="A463">
            <v>897</v>
          </cell>
          <cell r="B463" t="str">
            <v>Medical Equipment Store</v>
          </cell>
          <cell r="C463" t="str">
            <v>1,000 Sq Ft</v>
          </cell>
          <cell r="D463" t="str">
            <v>General Urban/Suburban</v>
          </cell>
          <cell r="E463"/>
          <cell r="F463"/>
          <cell r="G463">
            <v>1</v>
          </cell>
          <cell r="H463"/>
          <cell r="I463"/>
          <cell r="J463" t="str">
            <v>Avg</v>
          </cell>
          <cell r="K463" t="str">
            <v>Avg</v>
          </cell>
          <cell r="L463" t="str">
            <v>Avg</v>
          </cell>
          <cell r="M463" t="str">
            <v>Yes</v>
          </cell>
          <cell r="N463">
            <v>6</v>
          </cell>
          <cell r="O463">
            <v>1.17</v>
          </cell>
          <cell r="P463">
            <v>1.24</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897</v>
          </cell>
          <cell r="AF463" t="str">
            <v>1,000 Sq Ft</v>
          </cell>
          <cell r="AG463">
            <v>6</v>
          </cell>
          <cell r="AH463">
            <v>1.17</v>
          </cell>
          <cell r="AI463">
            <v>1.24</v>
          </cell>
          <cell r="AJ463">
            <v>0.88</v>
          </cell>
          <cell r="AK463">
            <v>0.12</v>
          </cell>
          <cell r="AL463">
            <v>0.11</v>
          </cell>
          <cell r="AM463">
            <v>0.89</v>
          </cell>
          <cell r="AN463">
            <v>1</v>
          </cell>
          <cell r="AO463">
            <v>1</v>
          </cell>
          <cell r="AP463">
            <v>1</v>
          </cell>
          <cell r="AQ463" t="str">
            <v>Adjacent Street Traffic</v>
          </cell>
          <cell r="AR463" t="str">
            <v>Adjacent Street Traffic</v>
          </cell>
          <cell r="AS463">
            <v>1</v>
          </cell>
          <cell r="AT463">
            <v>1</v>
          </cell>
          <cell r="AU463">
            <v>1</v>
          </cell>
          <cell r="AV463" t="str">
            <v>*</v>
          </cell>
          <cell r="AW463" t="str">
            <v>*</v>
          </cell>
          <cell r="AX463" t="str">
            <v>*</v>
          </cell>
          <cell r="AY463"/>
          <cell r="AZ463"/>
          <cell r="BA463"/>
          <cell r="BB463"/>
          <cell r="BC463"/>
          <cell r="BD463"/>
        </row>
        <row r="464">
          <cell r="A464">
            <v>899</v>
          </cell>
          <cell r="B464" t="str">
            <v>Liquor Store (1)</v>
          </cell>
          <cell r="C464" t="str">
            <v>1,000 Sq Ft</v>
          </cell>
          <cell r="D464" t="str">
            <v>General Urban/Suburban</v>
          </cell>
          <cell r="E464"/>
          <cell r="F464"/>
          <cell r="G464">
            <v>1</v>
          </cell>
          <cell r="H464"/>
          <cell r="I464"/>
          <cell r="J464" t="str">
            <v>Avg</v>
          </cell>
          <cell r="K464" t="str">
            <v>Avg</v>
          </cell>
          <cell r="L464" t="str">
            <v>Avg</v>
          </cell>
          <cell r="M464" t="str">
            <v>Yes</v>
          </cell>
          <cell r="N464">
            <v>107.21</v>
          </cell>
          <cell r="O464">
            <v>0.59</v>
          </cell>
          <cell r="P464">
            <v>16.62</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cell r="AF464" t="str">
            <v>1,000 Sq Ft</v>
          </cell>
          <cell r="AG464">
            <v>107.21</v>
          </cell>
          <cell r="AH464">
            <v>0.59</v>
          </cell>
          <cell r="AI464">
            <v>16.62</v>
          </cell>
          <cell r="AJ464">
            <v>0.79</v>
          </cell>
          <cell r="AK464">
            <v>0.21</v>
          </cell>
          <cell r="AL464">
            <v>0.5</v>
          </cell>
          <cell r="AM464">
            <v>0.5</v>
          </cell>
          <cell r="AN464">
            <v>1</v>
          </cell>
          <cell r="AO464">
            <v>1</v>
          </cell>
          <cell r="AP464">
            <v>1</v>
          </cell>
          <cell r="AQ464" t="str">
            <v>Adjacent Street Traffic</v>
          </cell>
          <cell r="AR464" t="str">
            <v>Adjacent Street Traffic</v>
          </cell>
          <cell r="AS464">
            <v>5</v>
          </cell>
          <cell r="AT464">
            <v>4</v>
          </cell>
          <cell r="AU464">
            <v>9</v>
          </cell>
          <cell r="AV464">
            <v>0.74</v>
          </cell>
          <cell r="AW464" t="str">
            <v>*</v>
          </cell>
          <cell r="AX464">
            <v>0.73</v>
          </cell>
          <cell r="AY464" t="str">
            <v>Ln(T) = 0.52 Ln(X) + 5.75</v>
          </cell>
          <cell r="AZ464">
            <v>0</v>
          </cell>
          <cell r="BA464" t="str">
            <v>Ln(T) = 0.43Ln(X) +3.87</v>
          </cell>
          <cell r="BB464">
            <v>0</v>
          </cell>
          <cell r="BC464">
            <v>0</v>
          </cell>
          <cell r="BD464">
            <v>0</v>
          </cell>
        </row>
        <row r="465">
          <cell r="A465"/>
          <cell r="B465"/>
          <cell r="C465"/>
          <cell r="D465"/>
          <cell r="E465"/>
          <cell r="F465"/>
          <cell r="G465">
            <v>1</v>
          </cell>
          <cell r="H465"/>
          <cell r="I465"/>
          <cell r="J465" t="str">
            <v>Avg</v>
          </cell>
          <cell r="K465" t="str">
            <v>Avg</v>
          </cell>
          <cell r="L465" t="str">
            <v>Avg</v>
          </cell>
          <cell r="M465"/>
          <cell r="N465">
            <v>107.21</v>
          </cell>
          <cell r="O465">
            <v>0.59</v>
          </cell>
          <cell r="P465">
            <v>16.62</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899</v>
          </cell>
          <cell r="AF465" t="str">
            <v>1,000 Sq Ft</v>
          </cell>
          <cell r="AG465">
            <v>107.21</v>
          </cell>
          <cell r="AH465">
            <v>0.59</v>
          </cell>
          <cell r="AI465">
            <v>16.62</v>
          </cell>
          <cell r="AJ465">
            <v>0.79</v>
          </cell>
          <cell r="AK465">
            <v>0.21</v>
          </cell>
          <cell r="AL465">
            <v>0.5</v>
          </cell>
          <cell r="AM465">
            <v>0.5</v>
          </cell>
          <cell r="AN465">
            <v>1</v>
          </cell>
          <cell r="AO465">
            <v>1</v>
          </cell>
          <cell r="AP465">
            <v>1</v>
          </cell>
          <cell r="AQ465" t="str">
            <v>Adjacent Street Traffic</v>
          </cell>
          <cell r="AR465" t="str">
            <v>Adjacent Street Traffic</v>
          </cell>
          <cell r="AS465">
            <v>5</v>
          </cell>
          <cell r="AT465">
            <v>4</v>
          </cell>
          <cell r="AU465">
            <v>9</v>
          </cell>
          <cell r="AV465">
            <v>0.74</v>
          </cell>
          <cell r="AW465" t="str">
            <v>*</v>
          </cell>
          <cell r="AX465">
            <v>0.73</v>
          </cell>
          <cell r="AY465" t="str">
            <v>Ln(T) = 0.52 Ln(X) + 5.75</v>
          </cell>
          <cell r="AZ465"/>
          <cell r="BA465" t="str">
            <v>Ln(T) = 0.43Ln(X) +3.87</v>
          </cell>
          <cell r="BB465">
            <v>0</v>
          </cell>
          <cell r="BC465"/>
          <cell r="BD465">
            <v>0</v>
          </cell>
        </row>
        <row r="466">
          <cell r="A466"/>
          <cell r="B466"/>
          <cell r="C466"/>
          <cell r="D466"/>
          <cell r="E466"/>
          <cell r="F466"/>
          <cell r="G466">
            <v>1</v>
          </cell>
          <cell r="H466"/>
          <cell r="I466"/>
          <cell r="J466" t="str">
            <v>Eq</v>
          </cell>
          <cell r="K466" t="str">
            <v>Avg</v>
          </cell>
          <cell r="L466" t="str">
            <v>Avg</v>
          </cell>
          <cell r="M466"/>
          <cell r="N466" t="str">
            <v>N/A</v>
          </cell>
          <cell r="O466">
            <v>1.76</v>
          </cell>
          <cell r="P466">
            <v>5.73</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899</v>
          </cell>
          <cell r="AF466" t="str">
            <v>Employee(s)</v>
          </cell>
          <cell r="AG466" t="str">
            <v>*</v>
          </cell>
          <cell r="AH466">
            <v>1.76</v>
          </cell>
          <cell r="AI466">
            <v>5.73</v>
          </cell>
          <cell r="AJ466">
            <v>0.53</v>
          </cell>
          <cell r="AK466">
            <v>0.47</v>
          </cell>
          <cell r="AL466">
            <v>0.5</v>
          </cell>
          <cell r="AM466">
            <v>0.5</v>
          </cell>
          <cell r="AN466">
            <v>1</v>
          </cell>
          <cell r="AO466">
            <v>1</v>
          </cell>
          <cell r="AP466">
            <v>1</v>
          </cell>
          <cell r="AQ466" t="str">
            <v>Generator</v>
          </cell>
          <cell r="AR466" t="str">
            <v>Adjacent Street Traffic</v>
          </cell>
          <cell r="AS466" t="str">
            <v>*</v>
          </cell>
          <cell r="AT466">
            <v>5</v>
          </cell>
          <cell r="AU466">
            <v>3</v>
          </cell>
          <cell r="AV466" t="str">
            <v>*</v>
          </cell>
          <cell r="AW466">
            <v>0.86</v>
          </cell>
          <cell r="AX466" t="str">
            <v>*</v>
          </cell>
          <cell r="AY466"/>
          <cell r="AZ466" t="str">
            <v>T = 1.53(X) + 2.08</v>
          </cell>
          <cell r="BA466"/>
          <cell r="BB466"/>
          <cell r="BC466">
            <v>0</v>
          </cell>
          <cell r="BD466"/>
        </row>
        <row r="467">
          <cell r="A467">
            <v>911</v>
          </cell>
          <cell r="B467" t="str">
            <v>Walk-In Bank (1)</v>
          </cell>
          <cell r="C467" t="str">
            <v>1,000 Sq Ft</v>
          </cell>
          <cell r="D467" t="str">
            <v>General Urban/Suburban</v>
          </cell>
          <cell r="E467"/>
          <cell r="F467"/>
          <cell r="G467">
            <v>1</v>
          </cell>
          <cell r="H467"/>
          <cell r="I467"/>
          <cell r="J467" t="str">
            <v>Eq</v>
          </cell>
          <cell r="K467" t="str">
            <v>Avg</v>
          </cell>
          <cell r="L467" t="str">
            <v>Avg</v>
          </cell>
          <cell r="M467" t="str">
            <v>Yes</v>
          </cell>
          <cell r="N467" t="str">
            <v>N/A</v>
          </cell>
          <cell r="O467">
            <v>22.54</v>
          </cell>
          <cell r="P467">
            <v>12.13</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cell r="AF467" t="str">
            <v>1,000 Sq Ft</v>
          </cell>
          <cell r="AG467" t="str">
            <v>*</v>
          </cell>
          <cell r="AH467">
            <v>22.54</v>
          </cell>
          <cell r="AI467">
            <v>12.13</v>
          </cell>
          <cell r="AJ467">
            <v>0.52</v>
          </cell>
          <cell r="AK467">
            <v>0.48</v>
          </cell>
          <cell r="AL467">
            <v>0.44</v>
          </cell>
          <cell r="AM467">
            <v>0.56000000000000005</v>
          </cell>
          <cell r="AN467">
            <v>1</v>
          </cell>
          <cell r="AO467">
            <v>1</v>
          </cell>
          <cell r="AP467">
            <v>1</v>
          </cell>
          <cell r="AQ467" t="str">
            <v>Generator</v>
          </cell>
          <cell r="AR467" t="str">
            <v>Adjacent Street Traffic</v>
          </cell>
          <cell r="AS467" t="str">
            <v>*</v>
          </cell>
          <cell r="AT467">
            <v>8</v>
          </cell>
          <cell r="AU467">
            <v>3</v>
          </cell>
          <cell r="AV467" t="str">
            <v>*</v>
          </cell>
          <cell r="AW467" t="str">
            <v>*</v>
          </cell>
          <cell r="AX467" t="str">
            <v>*</v>
          </cell>
          <cell r="AY467">
            <v>0</v>
          </cell>
          <cell r="AZ467">
            <v>0</v>
          </cell>
          <cell r="BA467">
            <v>0</v>
          </cell>
          <cell r="BB467">
            <v>0</v>
          </cell>
          <cell r="BC467">
            <v>0</v>
          </cell>
          <cell r="BD467">
            <v>0</v>
          </cell>
        </row>
        <row r="468">
          <cell r="A468"/>
          <cell r="B468"/>
          <cell r="C468"/>
          <cell r="D468"/>
          <cell r="E468"/>
          <cell r="F468"/>
          <cell r="G468">
            <v>1</v>
          </cell>
          <cell r="H468"/>
          <cell r="I468"/>
          <cell r="J468" t="str">
            <v>Eq</v>
          </cell>
          <cell r="K468" t="str">
            <v>Avg</v>
          </cell>
          <cell r="L468" t="str">
            <v>Avg</v>
          </cell>
          <cell r="M468"/>
          <cell r="N468" t="str">
            <v>N/A</v>
          </cell>
          <cell r="O468">
            <v>22.54</v>
          </cell>
          <cell r="P468">
            <v>12.13</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911</v>
          </cell>
          <cell r="AF468" t="str">
            <v>1,000 Sq Ft</v>
          </cell>
          <cell r="AG468" t="str">
            <v>*</v>
          </cell>
          <cell r="AH468">
            <v>22.54</v>
          </cell>
          <cell r="AI468">
            <v>12.13</v>
          </cell>
          <cell r="AJ468">
            <v>0.52</v>
          </cell>
          <cell r="AK468">
            <v>0.48</v>
          </cell>
          <cell r="AL468">
            <v>0.44</v>
          </cell>
          <cell r="AM468">
            <v>0.56000000000000005</v>
          </cell>
          <cell r="AN468">
            <v>1</v>
          </cell>
          <cell r="AO468">
            <v>1</v>
          </cell>
          <cell r="AP468">
            <v>1</v>
          </cell>
          <cell r="AQ468" t="str">
            <v>Generator</v>
          </cell>
          <cell r="AR468" t="str">
            <v>Adjacent Street Traffic</v>
          </cell>
          <cell r="AS468" t="str">
            <v>*</v>
          </cell>
          <cell r="AT468">
            <v>8</v>
          </cell>
          <cell r="AU468">
            <v>3</v>
          </cell>
          <cell r="AV468" t="str">
            <v>*</v>
          </cell>
          <cell r="AW468" t="str">
            <v>*</v>
          </cell>
          <cell r="AX468" t="str">
            <v>*</v>
          </cell>
          <cell r="AY468"/>
          <cell r="AZ468"/>
          <cell r="BA468"/>
          <cell r="BB468"/>
          <cell r="BC468"/>
          <cell r="BD468"/>
        </row>
        <row r="469">
          <cell r="A469"/>
          <cell r="B469"/>
          <cell r="C469"/>
          <cell r="D469"/>
          <cell r="E469"/>
          <cell r="F469"/>
          <cell r="G469">
            <v>1</v>
          </cell>
          <cell r="H469"/>
          <cell r="I469"/>
          <cell r="J469" t="str">
            <v>Eq</v>
          </cell>
          <cell r="K469" t="str">
            <v>Avg</v>
          </cell>
          <cell r="L469" t="str">
            <v>Avg</v>
          </cell>
          <cell r="M469"/>
          <cell r="N469" t="str">
            <v>N/A</v>
          </cell>
          <cell r="O469">
            <v>5.27</v>
          </cell>
          <cell r="P469">
            <v>6.18</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911</v>
          </cell>
          <cell r="AF469" t="str">
            <v>Employee(s)</v>
          </cell>
          <cell r="AG469" t="str">
            <v>*</v>
          </cell>
          <cell r="AH469">
            <v>5.27</v>
          </cell>
          <cell r="AI469">
            <v>6.18</v>
          </cell>
          <cell r="AJ469">
            <v>0.52</v>
          </cell>
          <cell r="AK469">
            <v>0.48</v>
          </cell>
          <cell r="AL469">
            <v>0.51</v>
          </cell>
          <cell r="AM469">
            <v>0.49</v>
          </cell>
          <cell r="AN469">
            <v>1</v>
          </cell>
          <cell r="AO469">
            <v>1</v>
          </cell>
          <cell r="AP469">
            <v>1</v>
          </cell>
          <cell r="AQ469" t="str">
            <v>Generator</v>
          </cell>
          <cell r="AR469" t="str">
            <v>Generator</v>
          </cell>
          <cell r="AS469" t="str">
            <v>*</v>
          </cell>
          <cell r="AT469">
            <v>8</v>
          </cell>
          <cell r="AU469">
            <v>8</v>
          </cell>
          <cell r="AV469" t="str">
            <v>*</v>
          </cell>
          <cell r="AW469">
            <v>0.75</v>
          </cell>
          <cell r="AX469" t="str">
            <v>*</v>
          </cell>
          <cell r="AY469"/>
          <cell r="AZ469" t="str">
            <v>T = 2.40(X) + 48.80</v>
          </cell>
          <cell r="BA469"/>
          <cell r="BB469"/>
          <cell r="BC469">
            <v>0</v>
          </cell>
          <cell r="BD469"/>
        </row>
        <row r="470">
          <cell r="A470">
            <v>912</v>
          </cell>
          <cell r="B470" t="str">
            <v>Drive-In Bank</v>
          </cell>
          <cell r="C470" t="str">
            <v>1,000 Sq Ft</v>
          </cell>
          <cell r="D470" t="str">
            <v>General Urban/Suburban</v>
          </cell>
          <cell r="E470"/>
          <cell r="F470"/>
          <cell r="G470">
            <v>1</v>
          </cell>
          <cell r="H470"/>
          <cell r="I470"/>
          <cell r="J470" t="str">
            <v>Avg</v>
          </cell>
          <cell r="K470" t="str">
            <v>Eq</v>
          </cell>
          <cell r="L470" t="str">
            <v>Eq</v>
          </cell>
          <cell r="M470" t="str">
            <v/>
          </cell>
          <cell r="N470">
            <v>100.35</v>
          </cell>
          <cell r="O470" t="str">
            <v>N/A</v>
          </cell>
          <cell r="P470" t="str">
            <v>N/A</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cell r="AF470" t="str">
            <v>1,000 Sq Ft</v>
          </cell>
          <cell r="AG470">
            <v>100.35</v>
          </cell>
          <cell r="AH470">
            <v>9.9499999999999993</v>
          </cell>
          <cell r="AI470">
            <v>21.01</v>
          </cell>
          <cell r="AJ470">
            <v>0.57999999999999996</v>
          </cell>
          <cell r="AK470">
            <v>0.42</v>
          </cell>
          <cell r="AL470">
            <v>0.5</v>
          </cell>
          <cell r="AM470">
            <v>0.5</v>
          </cell>
          <cell r="AN470">
            <v>1</v>
          </cell>
          <cell r="AO470">
            <v>0.71</v>
          </cell>
          <cell r="AP470">
            <v>0.65</v>
          </cell>
          <cell r="AQ470" t="str">
            <v>Adjacent Street Traffic</v>
          </cell>
          <cell r="AR470" t="str">
            <v>Adjacent Street Traffic</v>
          </cell>
          <cell r="AS470">
            <v>19</v>
          </cell>
          <cell r="AT470">
            <v>44</v>
          </cell>
          <cell r="AU470">
            <v>114</v>
          </cell>
          <cell r="AV470" t="str">
            <v>*</v>
          </cell>
          <cell r="AW470" t="str">
            <v>*</v>
          </cell>
          <cell r="AX470" t="str">
            <v>*</v>
          </cell>
          <cell r="AY470">
            <v>0</v>
          </cell>
          <cell r="AZ470">
            <v>0</v>
          </cell>
          <cell r="BA470">
            <v>0</v>
          </cell>
          <cell r="BB470">
            <v>0</v>
          </cell>
          <cell r="BC470">
            <v>0</v>
          </cell>
          <cell r="BD470">
            <v>0</v>
          </cell>
        </row>
        <row r="471">
          <cell r="A471"/>
          <cell r="B471"/>
          <cell r="C471"/>
          <cell r="D471"/>
          <cell r="E471"/>
          <cell r="F471"/>
          <cell r="G471">
            <v>1</v>
          </cell>
          <cell r="H471"/>
          <cell r="I471"/>
          <cell r="J471" t="str">
            <v>Avg</v>
          </cell>
          <cell r="K471" t="str">
            <v>Eq</v>
          </cell>
          <cell r="L471" t="str">
            <v>Eq</v>
          </cell>
          <cell r="M471"/>
          <cell r="N471">
            <v>100.35</v>
          </cell>
          <cell r="O471" t="str">
            <v>N/A</v>
          </cell>
          <cell r="P471" t="str">
            <v>N/A</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912</v>
          </cell>
          <cell r="AF471" t="str">
            <v>1,000 Sq Ft</v>
          </cell>
          <cell r="AG471">
            <v>100.35</v>
          </cell>
          <cell r="AH471">
            <v>9.9499999999999993</v>
          </cell>
          <cell r="AI471">
            <v>21.01</v>
          </cell>
          <cell r="AJ471">
            <v>0.57999999999999996</v>
          </cell>
          <cell r="AK471">
            <v>0.42</v>
          </cell>
          <cell r="AL471">
            <v>0.5</v>
          </cell>
          <cell r="AM471">
            <v>0.5</v>
          </cell>
          <cell r="AN471">
            <v>1</v>
          </cell>
          <cell r="AO471">
            <v>0.71</v>
          </cell>
          <cell r="AP471">
            <v>0.65</v>
          </cell>
          <cell r="AQ471" t="str">
            <v>Adjacent Street Traffic</v>
          </cell>
          <cell r="AR471" t="str">
            <v>Adjacent Street Traffic</v>
          </cell>
          <cell r="AS471">
            <v>19</v>
          </cell>
          <cell r="AT471">
            <v>44</v>
          </cell>
          <cell r="AU471">
            <v>114</v>
          </cell>
          <cell r="AV471" t="str">
            <v>*</v>
          </cell>
          <cell r="AW471" t="str">
            <v>*</v>
          </cell>
          <cell r="AX471" t="str">
            <v>*</v>
          </cell>
          <cell r="AY471"/>
          <cell r="AZ471"/>
          <cell r="BA471"/>
          <cell r="BB471"/>
          <cell r="BC471"/>
          <cell r="BD471"/>
        </row>
        <row r="472">
          <cell r="A472"/>
          <cell r="B472"/>
          <cell r="C472"/>
          <cell r="D472"/>
          <cell r="E472"/>
          <cell r="F472"/>
          <cell r="G472">
            <v>1</v>
          </cell>
          <cell r="H472"/>
          <cell r="I472"/>
          <cell r="J472" t="str">
            <v>Avg</v>
          </cell>
          <cell r="K472" t="str">
            <v>Avg</v>
          </cell>
          <cell r="L472" t="str">
            <v>Eq</v>
          </cell>
          <cell r="M472"/>
          <cell r="N472">
            <v>125.03</v>
          </cell>
          <cell r="O472">
            <v>8.5399999999999991</v>
          </cell>
          <cell r="P472" t="str">
            <v>N/A</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912</v>
          </cell>
          <cell r="AF472" t="str">
            <v>Drive-In Lane(s)</v>
          </cell>
          <cell r="AG472">
            <v>125.03</v>
          </cell>
          <cell r="AH472">
            <v>8.5399999999999991</v>
          </cell>
          <cell r="AI472">
            <v>27.07</v>
          </cell>
          <cell r="AJ472">
            <v>0.61</v>
          </cell>
          <cell r="AK472">
            <v>0.39</v>
          </cell>
          <cell r="AL472">
            <v>0.49</v>
          </cell>
          <cell r="AM472">
            <v>0.51</v>
          </cell>
          <cell r="AN472">
            <v>1</v>
          </cell>
          <cell r="AO472">
            <v>0.71</v>
          </cell>
          <cell r="AP472">
            <v>0.65</v>
          </cell>
          <cell r="AQ472" t="str">
            <v>Adjacent Street Traffic</v>
          </cell>
          <cell r="AR472" t="str">
            <v>Adjacent Street Traffic</v>
          </cell>
          <cell r="AS472">
            <v>20</v>
          </cell>
          <cell r="AT472">
            <v>36</v>
          </cell>
          <cell r="AU472">
            <v>109</v>
          </cell>
          <cell r="AV472">
            <v>0.55000000000000004</v>
          </cell>
          <cell r="AW472">
            <v>0.59</v>
          </cell>
          <cell r="AX472" t="str">
            <v>*</v>
          </cell>
          <cell r="AY472" t="str">
            <v>T = 117.68(X) + 35.30</v>
          </cell>
          <cell r="AZ472" t="str">
            <v>T = 8.71(X) - 0.75</v>
          </cell>
          <cell r="BA472"/>
          <cell r="BB472">
            <v>0</v>
          </cell>
          <cell r="BC472">
            <v>0</v>
          </cell>
          <cell r="BD472"/>
        </row>
        <row r="473">
          <cell r="A473"/>
          <cell r="B473"/>
          <cell r="C473"/>
          <cell r="D473"/>
          <cell r="E473"/>
          <cell r="F473"/>
          <cell r="G473">
            <v>1</v>
          </cell>
          <cell r="H473"/>
          <cell r="I473"/>
          <cell r="J473" t="str">
            <v>Avg</v>
          </cell>
          <cell r="K473" t="str">
            <v>Avg</v>
          </cell>
          <cell r="L473" t="str">
            <v>Eq</v>
          </cell>
          <cell r="M473"/>
          <cell r="N473">
            <v>32.729999999999997</v>
          </cell>
          <cell r="O473">
            <v>2.5</v>
          </cell>
          <cell r="P473" t="str">
            <v>N/A</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912</v>
          </cell>
          <cell r="AF473" t="str">
            <v>Employee(s)</v>
          </cell>
          <cell r="AG473">
            <v>32.729999999999997</v>
          </cell>
          <cell r="AH473">
            <v>2.5</v>
          </cell>
          <cell r="AI473">
            <v>4.34</v>
          </cell>
          <cell r="AJ473">
            <v>0.61</v>
          </cell>
          <cell r="AK473">
            <v>0.39</v>
          </cell>
          <cell r="AL473">
            <v>0.47</v>
          </cell>
          <cell r="AM473">
            <v>0.53</v>
          </cell>
          <cell r="AN473">
            <v>1</v>
          </cell>
          <cell r="AO473">
            <v>0.71</v>
          </cell>
          <cell r="AP473">
            <v>0.65</v>
          </cell>
          <cell r="AQ473" t="str">
            <v>Adjacent Street Traffic</v>
          </cell>
          <cell r="AR473" t="str">
            <v>Adjacent Street Traffic</v>
          </cell>
          <cell r="AS473">
            <v>14</v>
          </cell>
          <cell r="AT473">
            <v>19</v>
          </cell>
          <cell r="AU473">
            <v>23</v>
          </cell>
          <cell r="AV473">
            <v>0.55000000000000004</v>
          </cell>
          <cell r="AW473">
            <v>0.54</v>
          </cell>
          <cell r="AX473" t="str">
            <v>*</v>
          </cell>
          <cell r="AY473" t="str">
            <v>T = 23.83(X) + 164.05</v>
          </cell>
          <cell r="AZ473" t="str">
            <v>T = 2.05(X) + 8.12</v>
          </cell>
          <cell r="BA473"/>
          <cell r="BB473">
            <v>0</v>
          </cell>
          <cell r="BC473">
            <v>0</v>
          </cell>
          <cell r="BD473"/>
        </row>
        <row r="474">
          <cell r="A474" t="str">
            <v>912a</v>
          </cell>
          <cell r="B474" t="str">
            <v>Drive-In Bank</v>
          </cell>
          <cell r="C474" t="str">
            <v>Drive-In Lane(s)</v>
          </cell>
          <cell r="D474" t="str">
            <v>Center City Core</v>
          </cell>
          <cell r="E474"/>
          <cell r="F474"/>
          <cell r="G474">
            <v>1</v>
          </cell>
          <cell r="H474"/>
          <cell r="I474"/>
          <cell r="J474" t="str">
            <v>Avg</v>
          </cell>
          <cell r="K474" t="str">
            <v>Avg</v>
          </cell>
          <cell r="L474" t="str">
            <v>Avg</v>
          </cell>
          <cell r="M474" t="str">
            <v>Yes</v>
          </cell>
          <cell r="N474">
            <v>178.4</v>
          </cell>
          <cell r="O474">
            <v>10</v>
          </cell>
          <cell r="P474">
            <v>16.399999999999999</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t="str">
            <v>912a</v>
          </cell>
          <cell r="AF474" t="str">
            <v>Drive-In Lane(s)</v>
          </cell>
          <cell r="AG474">
            <v>178.4</v>
          </cell>
          <cell r="AH474">
            <v>10</v>
          </cell>
          <cell r="AI474">
            <v>16.399999999999999</v>
          </cell>
          <cell r="AJ474">
            <v>0.6</v>
          </cell>
          <cell r="AK474">
            <v>0.4</v>
          </cell>
          <cell r="AL474">
            <v>0.46</v>
          </cell>
          <cell r="AM474">
            <v>0.54</v>
          </cell>
          <cell r="AN474">
            <v>1</v>
          </cell>
          <cell r="AO474">
            <v>0.71</v>
          </cell>
          <cell r="AP474">
            <v>0.65</v>
          </cell>
          <cell r="AQ474" t="str">
            <v>Adjacent Street Traffic</v>
          </cell>
          <cell r="AR474" t="str">
            <v>Adjacent Street Traffic</v>
          </cell>
          <cell r="AS474">
            <v>1</v>
          </cell>
          <cell r="AT474">
            <v>1</v>
          </cell>
          <cell r="AU474">
            <v>1</v>
          </cell>
          <cell r="AV474" t="str">
            <v>*</v>
          </cell>
          <cell r="AW474" t="str">
            <v>*</v>
          </cell>
          <cell r="AX474" t="str">
            <v>*</v>
          </cell>
          <cell r="AY474"/>
          <cell r="AZ474"/>
          <cell r="BA474"/>
          <cell r="BB474"/>
          <cell r="BC474"/>
          <cell r="BD474"/>
        </row>
        <row r="475">
          <cell r="A475">
            <v>918</v>
          </cell>
          <cell r="B475" t="str">
            <v>Hair Salon</v>
          </cell>
          <cell r="C475" t="str">
            <v>1,000 Sq Ft</v>
          </cell>
          <cell r="D475" t="str">
            <v>General Urban/Suburban</v>
          </cell>
          <cell r="E475"/>
          <cell r="F475"/>
          <cell r="G475">
            <v>1</v>
          </cell>
          <cell r="H475"/>
          <cell r="I475"/>
          <cell r="J475" t="str">
            <v>Eq</v>
          </cell>
          <cell r="K475" t="str">
            <v>Avg</v>
          </cell>
          <cell r="L475" t="str">
            <v>Avg</v>
          </cell>
          <cell r="M475" t="str">
            <v>Yes</v>
          </cell>
          <cell r="N475" t="str">
            <v>N/A</v>
          </cell>
          <cell r="O475">
            <v>1.21</v>
          </cell>
          <cell r="P475">
            <v>1.45</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918</v>
          </cell>
          <cell r="AF475" t="str">
            <v>1,000 Sq Ft</v>
          </cell>
          <cell r="AG475" t="str">
            <v>*</v>
          </cell>
          <cell r="AH475">
            <v>1.21</v>
          </cell>
          <cell r="AI475">
            <v>1.45</v>
          </cell>
          <cell r="AJ475" t="str">
            <v>*</v>
          </cell>
          <cell r="AK475" t="str">
            <v>*</v>
          </cell>
          <cell r="AL475">
            <v>0.17</v>
          </cell>
          <cell r="AM475">
            <v>0.83</v>
          </cell>
          <cell r="AN475">
            <v>1</v>
          </cell>
          <cell r="AO475">
            <v>1</v>
          </cell>
          <cell r="AP475">
            <v>1</v>
          </cell>
          <cell r="AQ475" t="str">
            <v>Adjacent Street Traffic</v>
          </cell>
          <cell r="AR475" t="str">
            <v>Adjacent Street Traffic</v>
          </cell>
          <cell r="AS475" t="str">
            <v>*</v>
          </cell>
          <cell r="AT475">
            <v>1</v>
          </cell>
          <cell r="AU475">
            <v>1</v>
          </cell>
          <cell r="AV475" t="str">
            <v>*</v>
          </cell>
          <cell r="AW475" t="str">
            <v>*</v>
          </cell>
          <cell r="AX475" t="str">
            <v>*</v>
          </cell>
          <cell r="AY475"/>
          <cell r="AZ475"/>
          <cell r="BA475"/>
          <cell r="BB475"/>
          <cell r="BC475"/>
          <cell r="BD475"/>
        </row>
        <row r="476">
          <cell r="A476">
            <v>920</v>
          </cell>
          <cell r="B476" t="str">
            <v>Copy, Print and Express Ship Store</v>
          </cell>
          <cell r="C476" t="str">
            <v>1,000 Sq Ft</v>
          </cell>
          <cell r="D476" t="str">
            <v>General Urban/Suburban</v>
          </cell>
          <cell r="E476"/>
          <cell r="F476"/>
          <cell r="G476">
            <v>1</v>
          </cell>
          <cell r="H476"/>
          <cell r="I476"/>
          <cell r="J476" t="str">
            <v>Eq</v>
          </cell>
          <cell r="K476" t="str">
            <v>Avg</v>
          </cell>
          <cell r="L476" t="str">
            <v>Avg</v>
          </cell>
          <cell r="M476" t="str">
            <v>Yes</v>
          </cell>
          <cell r="N476" t="str">
            <v>N/A</v>
          </cell>
          <cell r="O476">
            <v>2.78</v>
          </cell>
          <cell r="P476">
            <v>7.42</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cell r="AF476" t="str">
            <v>1,000 Sq Ft</v>
          </cell>
          <cell r="AG476" t="str">
            <v>*</v>
          </cell>
          <cell r="AH476">
            <v>2.78</v>
          </cell>
          <cell r="AI476">
            <v>7.42</v>
          </cell>
          <cell r="AJ476">
            <v>0.75</v>
          </cell>
          <cell r="AK476">
            <v>0.25</v>
          </cell>
          <cell r="AL476">
            <v>0.44</v>
          </cell>
          <cell r="AM476">
            <v>0.56000000000000005</v>
          </cell>
          <cell r="AN476">
            <v>1</v>
          </cell>
          <cell r="AO476">
            <v>1</v>
          </cell>
          <cell r="AP476">
            <v>1</v>
          </cell>
          <cell r="AQ476" t="str">
            <v>Adjacent Street Traffic</v>
          </cell>
          <cell r="AR476" t="str">
            <v>Adjacent Street Traffic</v>
          </cell>
          <cell r="AS476" t="str">
            <v>*</v>
          </cell>
          <cell r="AT476">
            <v>1</v>
          </cell>
          <cell r="AU476">
            <v>1</v>
          </cell>
          <cell r="AV476" t="str">
            <v>*</v>
          </cell>
          <cell r="AW476" t="str">
            <v>*</v>
          </cell>
          <cell r="AX476" t="str">
            <v>*</v>
          </cell>
          <cell r="AY476">
            <v>0</v>
          </cell>
          <cell r="AZ476">
            <v>0</v>
          </cell>
          <cell r="BA476">
            <v>0</v>
          </cell>
          <cell r="BB476">
            <v>0</v>
          </cell>
          <cell r="BC476">
            <v>0</v>
          </cell>
          <cell r="BD476">
            <v>0</v>
          </cell>
        </row>
        <row r="477">
          <cell r="A477"/>
          <cell r="B477"/>
          <cell r="C477"/>
          <cell r="D477"/>
          <cell r="E477"/>
          <cell r="F477"/>
          <cell r="G477">
            <v>1</v>
          </cell>
          <cell r="H477"/>
          <cell r="I477"/>
          <cell r="J477" t="str">
            <v>Eq</v>
          </cell>
          <cell r="K477" t="str">
            <v>Avg</v>
          </cell>
          <cell r="L477" t="str">
            <v>Avg</v>
          </cell>
          <cell r="M477"/>
          <cell r="N477" t="str">
            <v>N/A</v>
          </cell>
          <cell r="O477">
            <v>2.78</v>
          </cell>
          <cell r="P477">
            <v>7.42</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920</v>
          </cell>
          <cell r="AF477" t="str">
            <v>1,000 Sq Ft</v>
          </cell>
          <cell r="AG477" t="str">
            <v>*</v>
          </cell>
          <cell r="AH477">
            <v>2.78</v>
          </cell>
          <cell r="AI477">
            <v>7.42</v>
          </cell>
          <cell r="AJ477">
            <v>0.75</v>
          </cell>
          <cell r="AK477">
            <v>0.25</v>
          </cell>
          <cell r="AL477">
            <v>0.44</v>
          </cell>
          <cell r="AM477">
            <v>0.56000000000000005</v>
          </cell>
          <cell r="AN477">
            <v>1</v>
          </cell>
          <cell r="AO477">
            <v>1</v>
          </cell>
          <cell r="AP477">
            <v>1</v>
          </cell>
          <cell r="AQ477" t="str">
            <v>Adjacent Street Traffic</v>
          </cell>
          <cell r="AR477" t="str">
            <v>Adjacent Street Traffic</v>
          </cell>
          <cell r="AS477" t="str">
            <v>*</v>
          </cell>
          <cell r="AT477">
            <v>1</v>
          </cell>
          <cell r="AU477">
            <v>1</v>
          </cell>
          <cell r="AV477" t="str">
            <v>*</v>
          </cell>
          <cell r="AW477" t="str">
            <v>*</v>
          </cell>
          <cell r="AX477" t="str">
            <v>*</v>
          </cell>
          <cell r="AY477"/>
          <cell r="AZ477"/>
          <cell r="BA477"/>
          <cell r="BB477"/>
          <cell r="BC477"/>
          <cell r="BD477"/>
        </row>
        <row r="478">
          <cell r="A478"/>
          <cell r="B478"/>
          <cell r="C478"/>
          <cell r="D478"/>
          <cell r="E478"/>
          <cell r="F478"/>
          <cell r="G478">
            <v>1</v>
          </cell>
          <cell r="H478"/>
          <cell r="I478"/>
          <cell r="J478" t="str">
            <v>Eq</v>
          </cell>
          <cell r="K478" t="str">
            <v>Avg</v>
          </cell>
          <cell r="L478" t="str">
            <v>Avg</v>
          </cell>
          <cell r="M478"/>
          <cell r="N478" t="str">
            <v>N/A</v>
          </cell>
          <cell r="O478">
            <v>1.5</v>
          </cell>
          <cell r="P478">
            <v>4</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920</v>
          </cell>
          <cell r="AF478" t="str">
            <v>Employee(s)</v>
          </cell>
          <cell r="AG478" t="str">
            <v>*</v>
          </cell>
          <cell r="AH478">
            <v>1.5</v>
          </cell>
          <cell r="AI478">
            <v>4</v>
          </cell>
          <cell r="AJ478">
            <v>0.75</v>
          </cell>
          <cell r="AK478">
            <v>0.25</v>
          </cell>
          <cell r="AL478">
            <v>0.44</v>
          </cell>
          <cell r="AM478">
            <v>0.56000000000000005</v>
          </cell>
          <cell r="AN478">
            <v>1</v>
          </cell>
          <cell r="AO478">
            <v>1</v>
          </cell>
          <cell r="AP478">
            <v>1</v>
          </cell>
          <cell r="AQ478" t="str">
            <v>Adjacent Street Traffic</v>
          </cell>
          <cell r="AR478" t="str">
            <v>Adjacent Street Traffic</v>
          </cell>
          <cell r="AS478" t="str">
            <v>*</v>
          </cell>
          <cell r="AT478">
            <v>1</v>
          </cell>
          <cell r="AU478">
            <v>1</v>
          </cell>
          <cell r="AV478" t="str">
            <v>*</v>
          </cell>
          <cell r="AW478" t="str">
            <v>*</v>
          </cell>
          <cell r="AX478" t="str">
            <v>*</v>
          </cell>
          <cell r="AY478"/>
          <cell r="AZ478"/>
          <cell r="BA478"/>
          <cell r="BB478"/>
          <cell r="BC478"/>
          <cell r="BD478"/>
        </row>
        <row r="479">
          <cell r="A479">
            <v>926</v>
          </cell>
          <cell r="B479" t="str">
            <v>Food Cart Pod</v>
          </cell>
          <cell r="C479" t="str">
            <v>1,000 Sq Ft</v>
          </cell>
          <cell r="D479" t="str">
            <v>General Urban/Suburban</v>
          </cell>
          <cell r="E479"/>
          <cell r="F479"/>
          <cell r="G479">
            <v>1</v>
          </cell>
          <cell r="H479"/>
          <cell r="I479"/>
          <cell r="J479" t="str">
            <v>Eq</v>
          </cell>
          <cell r="K479" t="str">
            <v>Eq</v>
          </cell>
          <cell r="L479" t="str">
            <v>Avg</v>
          </cell>
          <cell r="M479" t="str">
            <v>Yes</v>
          </cell>
          <cell r="N479" t="str">
            <v>N/A</v>
          </cell>
          <cell r="O479" t="str">
            <v>N/A</v>
          </cell>
          <cell r="P479">
            <v>6.16</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926</v>
          </cell>
          <cell r="AF479" t="str">
            <v>1,000 Sq Ft</v>
          </cell>
          <cell r="AG479" t="str">
            <v>*</v>
          </cell>
          <cell r="AH479" t="str">
            <v>*</v>
          </cell>
          <cell r="AI479">
            <v>6.16</v>
          </cell>
          <cell r="AJ479" t="str">
            <v>*</v>
          </cell>
          <cell r="AK479" t="str">
            <v>*</v>
          </cell>
          <cell r="AL479" t="str">
            <v>*</v>
          </cell>
          <cell r="AM479" t="str">
            <v>*</v>
          </cell>
          <cell r="AN479">
            <v>1</v>
          </cell>
          <cell r="AO479">
            <v>1</v>
          </cell>
          <cell r="AP479">
            <v>1</v>
          </cell>
          <cell r="AQ479"/>
          <cell r="AR479" t="str">
            <v>Adjacent Street Traffic</v>
          </cell>
          <cell r="AS479" t="str">
            <v>*</v>
          </cell>
          <cell r="AT479" t="str">
            <v>*</v>
          </cell>
          <cell r="AU479">
            <v>4</v>
          </cell>
          <cell r="AV479" t="str">
            <v>*</v>
          </cell>
          <cell r="AW479" t="str">
            <v>*</v>
          </cell>
          <cell r="AX479">
            <v>0.97</v>
          </cell>
          <cell r="AY479"/>
          <cell r="AZ479"/>
          <cell r="BA479" t="str">
            <v>T = 6.98(X) - 7.59</v>
          </cell>
          <cell r="BB479"/>
          <cell r="BC479"/>
          <cell r="BD479">
            <v>0</v>
          </cell>
        </row>
        <row r="480">
          <cell r="A480">
            <v>930</v>
          </cell>
          <cell r="B480" t="str">
            <v>Fast Casual Restaurant</v>
          </cell>
          <cell r="C480" t="str">
            <v>1,000 Sq Ft</v>
          </cell>
          <cell r="D480" t="str">
            <v>General Urban/Suburban</v>
          </cell>
          <cell r="E480"/>
          <cell r="F480"/>
          <cell r="G480">
            <v>1</v>
          </cell>
          <cell r="H480"/>
          <cell r="I480"/>
          <cell r="J480" t="str">
            <v>Avg</v>
          </cell>
          <cell r="K480" t="str">
            <v>Avg</v>
          </cell>
          <cell r="L480" t="str">
            <v>Avg</v>
          </cell>
          <cell r="M480" t="str">
            <v>Yes</v>
          </cell>
          <cell r="N480">
            <v>97.14</v>
          </cell>
          <cell r="O480">
            <v>1.43</v>
          </cell>
          <cell r="P480">
            <v>12.55</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930</v>
          </cell>
          <cell r="AF480" t="str">
            <v>1,000 Sq Ft</v>
          </cell>
          <cell r="AG480">
            <v>97.14</v>
          </cell>
          <cell r="AH480">
            <v>1.43</v>
          </cell>
          <cell r="AI480">
            <v>12.55</v>
          </cell>
          <cell r="AJ480">
            <v>0.5</v>
          </cell>
          <cell r="AK480">
            <v>0.5</v>
          </cell>
          <cell r="AL480">
            <v>0.55000000000000004</v>
          </cell>
          <cell r="AM480">
            <v>0.45</v>
          </cell>
          <cell r="AN480">
            <v>1</v>
          </cell>
          <cell r="AO480">
            <v>1</v>
          </cell>
          <cell r="AP480">
            <v>1</v>
          </cell>
          <cell r="AQ480" t="str">
            <v>Adjacent Street Traffic</v>
          </cell>
          <cell r="AR480" t="str">
            <v>Adjacent Street Traffic</v>
          </cell>
          <cell r="AS480">
            <v>1</v>
          </cell>
          <cell r="AT480">
            <v>1</v>
          </cell>
          <cell r="AU480">
            <v>15</v>
          </cell>
          <cell r="AV480" t="str">
            <v>*</v>
          </cell>
          <cell r="AW480" t="str">
            <v>*</v>
          </cell>
          <cell r="AX480">
            <v>0.65</v>
          </cell>
          <cell r="AY480"/>
          <cell r="AZ480"/>
          <cell r="BA480" t="str">
            <v>T = 17.96(X) - 15.94</v>
          </cell>
          <cell r="BB480"/>
          <cell r="BC480"/>
          <cell r="BD480">
            <v>0</v>
          </cell>
        </row>
        <row r="481">
          <cell r="A481">
            <v>931</v>
          </cell>
          <cell r="B481" t="str">
            <v>Fine Dining Restaurant</v>
          </cell>
          <cell r="C481" t="str">
            <v>1,000 Sq Ft</v>
          </cell>
          <cell r="D481" t="str">
            <v>General Urban/Suburban</v>
          </cell>
          <cell r="E481"/>
          <cell r="F481"/>
          <cell r="G481">
            <v>1</v>
          </cell>
          <cell r="H481"/>
          <cell r="I481"/>
          <cell r="J481" t="str">
            <v>Avg</v>
          </cell>
          <cell r="K481" t="str">
            <v>Avg</v>
          </cell>
          <cell r="L481" t="str">
            <v>Avg</v>
          </cell>
          <cell r="M481" t="str">
            <v/>
          </cell>
          <cell r="N481">
            <v>83.84</v>
          </cell>
          <cell r="O481">
            <v>0.73</v>
          </cell>
          <cell r="P481">
            <v>7.8</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cell r="AF481" t="str">
            <v>1,000 Sq Ft</v>
          </cell>
          <cell r="AG481">
            <v>83.84</v>
          </cell>
          <cell r="AH481">
            <v>0.73</v>
          </cell>
          <cell r="AI481">
            <v>7.8</v>
          </cell>
          <cell r="AJ481">
            <v>0.8</v>
          </cell>
          <cell r="AK481">
            <v>0.2</v>
          </cell>
          <cell r="AL481">
            <v>0.67</v>
          </cell>
          <cell r="AM481">
            <v>0.33</v>
          </cell>
          <cell r="AN481">
            <v>1</v>
          </cell>
          <cell r="AO481">
            <v>1</v>
          </cell>
          <cell r="AP481">
            <v>0.56000000000000005</v>
          </cell>
          <cell r="AQ481" t="str">
            <v>Adjacent Street Traffic</v>
          </cell>
          <cell r="AR481" t="str">
            <v>Adjacent Street Traffic</v>
          </cell>
          <cell r="AS481">
            <v>10</v>
          </cell>
          <cell r="AT481">
            <v>7</v>
          </cell>
          <cell r="AU481">
            <v>19</v>
          </cell>
          <cell r="AV481" t="str">
            <v>*</v>
          </cell>
          <cell r="AW481" t="str">
            <v>*</v>
          </cell>
          <cell r="AX481" t="str">
            <v>*</v>
          </cell>
          <cell r="AY481">
            <v>0</v>
          </cell>
          <cell r="AZ481">
            <v>0</v>
          </cell>
          <cell r="BA481">
            <v>0</v>
          </cell>
          <cell r="BB481">
            <v>0</v>
          </cell>
          <cell r="BC481">
            <v>0</v>
          </cell>
          <cell r="BD481">
            <v>0</v>
          </cell>
        </row>
        <row r="482">
          <cell r="A482"/>
          <cell r="B482"/>
          <cell r="C482"/>
          <cell r="D482"/>
          <cell r="E482"/>
          <cell r="F482"/>
          <cell r="G482">
            <v>1</v>
          </cell>
          <cell r="H482"/>
          <cell r="I482"/>
          <cell r="J482" t="str">
            <v>Avg</v>
          </cell>
          <cell r="K482" t="str">
            <v>Avg</v>
          </cell>
          <cell r="L482" t="str">
            <v>Avg</v>
          </cell>
          <cell r="M482"/>
          <cell r="N482">
            <v>83.84</v>
          </cell>
          <cell r="O482">
            <v>0.73</v>
          </cell>
          <cell r="P482">
            <v>7.8</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931</v>
          </cell>
          <cell r="AF482" t="str">
            <v>1,000 Sq Ft</v>
          </cell>
          <cell r="AG482">
            <v>83.84</v>
          </cell>
          <cell r="AH482">
            <v>0.73</v>
          </cell>
          <cell r="AI482">
            <v>7.8</v>
          </cell>
          <cell r="AJ482" t="str">
            <v>*</v>
          </cell>
          <cell r="AK482" t="str">
            <v>*</v>
          </cell>
          <cell r="AL482">
            <v>0.67</v>
          </cell>
          <cell r="AM482">
            <v>0.33</v>
          </cell>
          <cell r="AN482">
            <v>1</v>
          </cell>
          <cell r="AO482">
            <v>1</v>
          </cell>
          <cell r="AP482">
            <v>0.56000000000000005</v>
          </cell>
          <cell r="AQ482" t="str">
            <v>Adjacent Street Traffic</v>
          </cell>
          <cell r="AR482" t="str">
            <v>Adjacent Street Traffic</v>
          </cell>
          <cell r="AS482">
            <v>10</v>
          </cell>
          <cell r="AT482">
            <v>7</v>
          </cell>
          <cell r="AU482">
            <v>19</v>
          </cell>
          <cell r="AV482" t="str">
            <v>*</v>
          </cell>
          <cell r="AW482" t="str">
            <v>*</v>
          </cell>
          <cell r="AX482" t="str">
            <v>*</v>
          </cell>
          <cell r="AY482"/>
          <cell r="AZ482"/>
          <cell r="BA482"/>
          <cell r="BB482"/>
          <cell r="BC482"/>
          <cell r="BD482"/>
        </row>
        <row r="483">
          <cell r="A483"/>
          <cell r="B483"/>
          <cell r="C483"/>
          <cell r="D483"/>
          <cell r="E483"/>
          <cell r="F483"/>
          <cell r="G483">
            <v>1</v>
          </cell>
          <cell r="H483"/>
          <cell r="I483"/>
          <cell r="J483" t="str">
            <v>Avg</v>
          </cell>
          <cell r="K483" t="str">
            <v>Avg</v>
          </cell>
          <cell r="L483" t="str">
            <v>Avg</v>
          </cell>
          <cell r="M483"/>
          <cell r="N483">
            <v>2.6</v>
          </cell>
          <cell r="O483">
            <v>0.02</v>
          </cell>
          <cell r="P483">
            <v>0.28000000000000003</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931</v>
          </cell>
          <cell r="AF483" t="str">
            <v>Seat(s)</v>
          </cell>
          <cell r="AG483">
            <v>2.6</v>
          </cell>
          <cell r="AH483">
            <v>0.02</v>
          </cell>
          <cell r="AI483">
            <v>0.28000000000000003</v>
          </cell>
          <cell r="AJ483" t="str">
            <v>*</v>
          </cell>
          <cell r="AK483" t="str">
            <v>*</v>
          </cell>
          <cell r="AL483">
            <v>0.67</v>
          </cell>
          <cell r="AM483">
            <v>0.33</v>
          </cell>
          <cell r="AN483">
            <v>1</v>
          </cell>
          <cell r="AO483">
            <v>1</v>
          </cell>
          <cell r="AP483">
            <v>0.56000000000000005</v>
          </cell>
          <cell r="AQ483" t="str">
            <v>Adjacent Street Traffic</v>
          </cell>
          <cell r="AR483" t="str">
            <v>Adjacent Street Traffic</v>
          </cell>
          <cell r="AS483">
            <v>6</v>
          </cell>
          <cell r="AT483">
            <v>5</v>
          </cell>
          <cell r="AU483">
            <v>11</v>
          </cell>
          <cell r="AV483">
            <v>0.59</v>
          </cell>
          <cell r="AW483" t="str">
            <v>*</v>
          </cell>
          <cell r="AX483" t="str">
            <v>*</v>
          </cell>
          <cell r="AY483" t="str">
            <v>T = 3.9(X) - 447.07</v>
          </cell>
          <cell r="AZ483"/>
          <cell r="BA483"/>
          <cell r="BB483">
            <v>0</v>
          </cell>
          <cell r="BC483"/>
          <cell r="BD483"/>
        </row>
        <row r="484">
          <cell r="A484"/>
          <cell r="B484"/>
          <cell r="C484"/>
          <cell r="D484"/>
          <cell r="E484"/>
          <cell r="F484"/>
          <cell r="G484">
            <v>1</v>
          </cell>
          <cell r="H484"/>
          <cell r="I484"/>
          <cell r="J484" t="str">
            <v>Eq</v>
          </cell>
          <cell r="K484" t="str">
            <v>Avg</v>
          </cell>
          <cell r="L484" t="str">
            <v>Avg</v>
          </cell>
          <cell r="M484"/>
          <cell r="N484" t="str">
            <v>N/A</v>
          </cell>
          <cell r="O484">
            <v>0.69</v>
          </cell>
          <cell r="P484">
            <v>1.79</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931</v>
          </cell>
          <cell r="AF484" t="str">
            <v>Employee(s)</v>
          </cell>
          <cell r="AG484" t="str">
            <v>*</v>
          </cell>
          <cell r="AH484">
            <v>0.69</v>
          </cell>
          <cell r="AI484">
            <v>1.79</v>
          </cell>
          <cell r="AJ484">
            <v>0.56000000000000005</v>
          </cell>
          <cell r="AK484">
            <v>0.44</v>
          </cell>
          <cell r="AL484">
            <v>0.57999999999999996</v>
          </cell>
          <cell r="AM484">
            <v>0.42</v>
          </cell>
          <cell r="AN484">
            <v>1</v>
          </cell>
          <cell r="AO484">
            <v>1</v>
          </cell>
          <cell r="AP484">
            <v>0.56000000000000005</v>
          </cell>
          <cell r="AQ484" t="str">
            <v>Generator</v>
          </cell>
          <cell r="AR484" t="str">
            <v>Generator</v>
          </cell>
          <cell r="AS484" t="str">
            <v>*</v>
          </cell>
          <cell r="AT484">
            <v>3</v>
          </cell>
          <cell r="AU484">
            <v>3</v>
          </cell>
          <cell r="AV484" t="str">
            <v>*</v>
          </cell>
          <cell r="AW484" t="str">
            <v>*</v>
          </cell>
          <cell r="AX484" t="str">
            <v>*</v>
          </cell>
          <cell r="AY484"/>
          <cell r="AZ484"/>
          <cell r="BA484"/>
          <cell r="BB484">
            <v>0</v>
          </cell>
          <cell r="BC484"/>
          <cell r="BD484"/>
        </row>
        <row r="485">
          <cell r="A485">
            <v>932</v>
          </cell>
          <cell r="B485" t="str">
            <v>High-Turnover (Sit-Down) Restaurant</v>
          </cell>
          <cell r="C485" t="str">
            <v>1,000 Sq Ft</v>
          </cell>
          <cell r="D485" t="str">
            <v>General Urban/Suburban</v>
          </cell>
          <cell r="E485"/>
          <cell r="F485"/>
          <cell r="G485">
            <v>1</v>
          </cell>
          <cell r="H485"/>
          <cell r="I485"/>
          <cell r="J485" t="str">
            <v>Eq</v>
          </cell>
          <cell r="K485" t="str">
            <v>Eq</v>
          </cell>
          <cell r="L485" t="str">
            <v>Eq</v>
          </cell>
          <cell r="M485" t="str">
            <v/>
          </cell>
          <cell r="N485" t="str">
            <v>N/A</v>
          </cell>
          <cell r="O485" t="str">
            <v>N/A</v>
          </cell>
          <cell r="P485" t="str">
            <v>N/A</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cell r="AF485" t="str">
            <v>1,000 Sq Ft</v>
          </cell>
          <cell r="AG485">
            <v>107.2</v>
          </cell>
          <cell r="AH485">
            <v>9.57</v>
          </cell>
          <cell r="AI485">
            <v>9.0500000000000007</v>
          </cell>
          <cell r="AJ485">
            <v>0.55000000000000004</v>
          </cell>
          <cell r="AK485">
            <v>0.45</v>
          </cell>
          <cell r="AL485">
            <v>0.61</v>
          </cell>
          <cell r="AM485">
            <v>0.39</v>
          </cell>
          <cell r="AN485">
            <v>1</v>
          </cell>
          <cell r="AO485">
            <v>1</v>
          </cell>
          <cell r="AP485">
            <v>0.57000000000000006</v>
          </cell>
          <cell r="AQ485" t="str">
            <v>Adjacent Street Traffic</v>
          </cell>
          <cell r="AR485" t="str">
            <v>Adjacent Street Traffic</v>
          </cell>
          <cell r="AS485">
            <v>50</v>
          </cell>
          <cell r="AT485">
            <v>37</v>
          </cell>
          <cell r="AU485">
            <v>104</v>
          </cell>
          <cell r="AV485" t="str">
            <v>*</v>
          </cell>
          <cell r="AW485" t="str">
            <v>*</v>
          </cell>
          <cell r="AX485" t="str">
            <v>*</v>
          </cell>
          <cell r="AY485">
            <v>0</v>
          </cell>
          <cell r="AZ485">
            <v>0</v>
          </cell>
          <cell r="BA485">
            <v>0</v>
          </cell>
          <cell r="BB485">
            <v>0</v>
          </cell>
          <cell r="BC485">
            <v>0</v>
          </cell>
          <cell r="BD485">
            <v>0</v>
          </cell>
        </row>
        <row r="486">
          <cell r="A486"/>
          <cell r="B486"/>
          <cell r="C486"/>
          <cell r="D486"/>
          <cell r="E486"/>
          <cell r="F486"/>
          <cell r="G486">
            <v>1</v>
          </cell>
          <cell r="H486"/>
          <cell r="I486"/>
          <cell r="J486" t="str">
            <v>Eq</v>
          </cell>
          <cell r="K486" t="str">
            <v>Eq</v>
          </cell>
          <cell r="L486" t="str">
            <v>Eq</v>
          </cell>
          <cell r="M486"/>
          <cell r="N486" t="str">
            <v>N/A</v>
          </cell>
          <cell r="O486" t="str">
            <v>N/A</v>
          </cell>
          <cell r="P486" t="str">
            <v>N/A</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932</v>
          </cell>
          <cell r="AF486" t="str">
            <v>1,000 Sq Ft</v>
          </cell>
          <cell r="AG486">
            <v>107.2</v>
          </cell>
          <cell r="AH486">
            <v>9.57</v>
          </cell>
          <cell r="AI486">
            <v>9.0500000000000007</v>
          </cell>
          <cell r="AJ486">
            <v>0.55000000000000004</v>
          </cell>
          <cell r="AK486">
            <v>0.45</v>
          </cell>
          <cell r="AL486">
            <v>0.61</v>
          </cell>
          <cell r="AM486">
            <v>0.39</v>
          </cell>
          <cell r="AN486">
            <v>1</v>
          </cell>
          <cell r="AO486">
            <v>1</v>
          </cell>
          <cell r="AP486">
            <v>0.57000000000000006</v>
          </cell>
          <cell r="AQ486" t="str">
            <v>Adjacent Street Traffic</v>
          </cell>
          <cell r="AR486" t="str">
            <v>Adjacent Street Traffic</v>
          </cell>
          <cell r="AS486">
            <v>50</v>
          </cell>
          <cell r="AT486">
            <v>37</v>
          </cell>
          <cell r="AU486">
            <v>104</v>
          </cell>
          <cell r="AV486" t="str">
            <v>*</v>
          </cell>
          <cell r="AW486" t="str">
            <v>*</v>
          </cell>
          <cell r="AX486" t="str">
            <v>*</v>
          </cell>
          <cell r="AY486"/>
          <cell r="AZ486"/>
          <cell r="BA486"/>
          <cell r="BB486"/>
          <cell r="BC486"/>
          <cell r="BD486"/>
        </row>
        <row r="487">
          <cell r="A487"/>
          <cell r="B487"/>
          <cell r="C487"/>
          <cell r="D487"/>
          <cell r="E487"/>
          <cell r="F487"/>
          <cell r="G487">
            <v>1</v>
          </cell>
          <cell r="H487"/>
          <cell r="I487"/>
          <cell r="J487" t="str">
            <v>Avg</v>
          </cell>
          <cell r="K487" t="str">
            <v>Avg</v>
          </cell>
          <cell r="L487" t="str">
            <v>Avg</v>
          </cell>
          <cell r="M487"/>
          <cell r="N487">
            <v>21.26</v>
          </cell>
          <cell r="O487">
            <v>2.97</v>
          </cell>
          <cell r="P487">
            <v>1.95</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932</v>
          </cell>
          <cell r="AF487" t="str">
            <v>Employee(s)</v>
          </cell>
          <cell r="AG487">
            <v>21.26</v>
          </cell>
          <cell r="AH487">
            <v>2.97</v>
          </cell>
          <cell r="AI487">
            <v>1.95</v>
          </cell>
          <cell r="AJ487">
            <v>0.51</v>
          </cell>
          <cell r="AK487">
            <v>0.49</v>
          </cell>
          <cell r="AL487">
            <v>0.57999999999999996</v>
          </cell>
          <cell r="AM487">
            <v>0.42</v>
          </cell>
          <cell r="AN487">
            <v>1</v>
          </cell>
          <cell r="AO487">
            <v>1</v>
          </cell>
          <cell r="AP487">
            <v>0.57000000000000006</v>
          </cell>
          <cell r="AQ487" t="str">
            <v>Adjacent Street Traffic</v>
          </cell>
          <cell r="AR487" t="str">
            <v>Adjacent Street Traffic</v>
          </cell>
          <cell r="AS487">
            <v>31</v>
          </cell>
          <cell r="AT487">
            <v>10</v>
          </cell>
          <cell r="AU487">
            <v>28</v>
          </cell>
          <cell r="AV487"/>
          <cell r="AW487"/>
          <cell r="AX487"/>
          <cell r="AY487"/>
          <cell r="AZ487"/>
          <cell r="BA487"/>
          <cell r="BB487"/>
          <cell r="BC487"/>
          <cell r="BD487"/>
        </row>
        <row r="488">
          <cell r="A488"/>
          <cell r="B488"/>
          <cell r="C488"/>
          <cell r="D488"/>
          <cell r="E488"/>
          <cell r="F488"/>
          <cell r="G488">
            <v>1</v>
          </cell>
          <cell r="H488"/>
          <cell r="I488"/>
          <cell r="J488" t="str">
            <v>Avg</v>
          </cell>
          <cell r="K488" t="str">
            <v>Avg</v>
          </cell>
          <cell r="L488" t="str">
            <v>Avg</v>
          </cell>
          <cell r="M488"/>
          <cell r="N488">
            <v>4.37</v>
          </cell>
          <cell r="O488">
            <v>0.45</v>
          </cell>
          <cell r="P488">
            <v>0.39</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932</v>
          </cell>
          <cell r="AF488" t="str">
            <v>Seat(s)</v>
          </cell>
          <cell r="AG488">
            <v>4.37</v>
          </cell>
          <cell r="AH488">
            <v>0.45</v>
          </cell>
          <cell r="AI488">
            <v>0.39</v>
          </cell>
          <cell r="AJ488">
            <v>0.52</v>
          </cell>
          <cell r="AK488">
            <v>0.48</v>
          </cell>
          <cell r="AL488">
            <v>0.56999999999999995</v>
          </cell>
          <cell r="AM488">
            <v>0.43</v>
          </cell>
          <cell r="AN488">
            <v>1</v>
          </cell>
          <cell r="AO488">
            <v>1</v>
          </cell>
          <cell r="AP488">
            <v>0.57000000000000006</v>
          </cell>
          <cell r="AQ488" t="str">
            <v>Adjacent Street Traffic</v>
          </cell>
          <cell r="AR488" t="str">
            <v>Adjacent Street Traffic</v>
          </cell>
          <cell r="AS488">
            <v>1</v>
          </cell>
          <cell r="AT488">
            <v>7</v>
          </cell>
          <cell r="AU488">
            <v>14</v>
          </cell>
          <cell r="AV488" t="str">
            <v>*</v>
          </cell>
          <cell r="AW488">
            <v>0.57999999999999996</v>
          </cell>
          <cell r="AX488" t="str">
            <v>*</v>
          </cell>
          <cell r="AY488"/>
          <cell r="AZ488" t="str">
            <v>T = 0.81(X) - 57.37</v>
          </cell>
          <cell r="BA488"/>
          <cell r="BB488"/>
          <cell r="BC488">
            <v>0</v>
          </cell>
          <cell r="BD488"/>
        </row>
        <row r="489">
          <cell r="A489" t="str">
            <v>932a</v>
          </cell>
          <cell r="B489" t="str">
            <v>High-Turnover (Sit-Down) Restaurant</v>
          </cell>
          <cell r="C489" t="str">
            <v>1,000 Sq Ft</v>
          </cell>
          <cell r="D489" t="str">
            <v>Dense Mutlti-Use Urban</v>
          </cell>
          <cell r="E489"/>
          <cell r="F489"/>
          <cell r="G489">
            <v>1</v>
          </cell>
          <cell r="H489"/>
          <cell r="I489"/>
          <cell r="J489" t="str">
            <v>Eq</v>
          </cell>
          <cell r="K489" t="str">
            <v>Eq</v>
          </cell>
          <cell r="L489" t="str">
            <v>Avg</v>
          </cell>
          <cell r="M489" t="str">
            <v>Yes</v>
          </cell>
          <cell r="N489" t="str">
            <v>N/A</v>
          </cell>
          <cell r="O489" t="str">
            <v>N/A</v>
          </cell>
          <cell r="P489">
            <v>9.8000000000000007</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t="str">
            <v>932a</v>
          </cell>
          <cell r="AF489" t="str">
            <v>1,000 Sq Ft</v>
          </cell>
          <cell r="AG489" t="str">
            <v>*</v>
          </cell>
          <cell r="AH489" t="str">
            <v>*</v>
          </cell>
          <cell r="AI489">
            <v>9.8000000000000007</v>
          </cell>
          <cell r="AJ489" t="str">
            <v>*</v>
          </cell>
          <cell r="AK489" t="str">
            <v>*</v>
          </cell>
          <cell r="AL489">
            <v>0.63</v>
          </cell>
          <cell r="AM489">
            <v>0.37</v>
          </cell>
          <cell r="AN489">
            <v>1</v>
          </cell>
          <cell r="AO489">
            <v>1</v>
          </cell>
          <cell r="AP489">
            <v>0.57000000000000006</v>
          </cell>
          <cell r="AQ489"/>
          <cell r="AR489" t="str">
            <v>Adjacent Street Traffic</v>
          </cell>
          <cell r="AS489" t="str">
            <v>*</v>
          </cell>
          <cell r="AT489" t="str">
            <v>*</v>
          </cell>
          <cell r="AU489">
            <v>1</v>
          </cell>
          <cell r="AV489" t="str">
            <v>*</v>
          </cell>
          <cell r="AW489" t="str">
            <v>*</v>
          </cell>
          <cell r="AX489" t="str">
            <v>*</v>
          </cell>
          <cell r="AY489"/>
          <cell r="AZ489"/>
          <cell r="BA489"/>
          <cell r="BB489"/>
          <cell r="BC489"/>
          <cell r="BD489"/>
        </row>
        <row r="490">
          <cell r="A490">
            <v>933</v>
          </cell>
          <cell r="B490" t="str">
            <v>Fast-Food Restaurant w/o D.T.</v>
          </cell>
          <cell r="C490" t="str">
            <v>1,000 Sq Ft</v>
          </cell>
          <cell r="D490" t="str">
            <v>General Urban/Suburban</v>
          </cell>
          <cell r="E490"/>
          <cell r="F490"/>
          <cell r="G490">
            <v>1</v>
          </cell>
          <cell r="H490"/>
          <cell r="I490"/>
          <cell r="J490" t="str">
            <v>Avg</v>
          </cell>
          <cell r="K490" t="str">
            <v>Avg</v>
          </cell>
          <cell r="L490" t="str">
            <v>Avg</v>
          </cell>
          <cell r="M490" t="str">
            <v>Yes</v>
          </cell>
          <cell r="N490">
            <v>450.49</v>
          </cell>
          <cell r="O490">
            <v>43.18</v>
          </cell>
          <cell r="P490">
            <v>33.21</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cell r="AF490" t="str">
            <v>1,000 Sq Ft</v>
          </cell>
          <cell r="AG490">
            <v>450.49</v>
          </cell>
          <cell r="AH490">
            <v>43.18</v>
          </cell>
          <cell r="AI490">
            <v>33.21</v>
          </cell>
          <cell r="AJ490">
            <v>0.57999999999999996</v>
          </cell>
          <cell r="AK490">
            <v>0.42</v>
          </cell>
          <cell r="AL490">
            <v>0.5</v>
          </cell>
          <cell r="AM490">
            <v>0.5</v>
          </cell>
          <cell r="AN490">
            <v>1</v>
          </cell>
          <cell r="AO490">
            <v>1</v>
          </cell>
          <cell r="AP490">
            <v>1</v>
          </cell>
          <cell r="AQ490" t="str">
            <v>Adjacent Street Traffic</v>
          </cell>
          <cell r="AR490" t="str">
            <v>Adjacent Street Traffic</v>
          </cell>
          <cell r="AS490">
            <v>6</v>
          </cell>
          <cell r="AT490">
            <v>3</v>
          </cell>
          <cell r="AU490">
            <v>8</v>
          </cell>
          <cell r="AV490" t="str">
            <v>*</v>
          </cell>
          <cell r="AW490" t="str">
            <v>*</v>
          </cell>
          <cell r="AX490">
            <v>0.53</v>
          </cell>
          <cell r="AY490">
            <v>0</v>
          </cell>
          <cell r="AZ490">
            <v>0</v>
          </cell>
          <cell r="BA490" t="str">
            <v>T = 25.22(X) + 18.31</v>
          </cell>
          <cell r="BB490">
            <v>0</v>
          </cell>
          <cell r="BC490">
            <v>0</v>
          </cell>
          <cell r="BD490">
            <v>0</v>
          </cell>
        </row>
        <row r="491">
          <cell r="A491"/>
          <cell r="B491"/>
          <cell r="C491"/>
          <cell r="D491"/>
          <cell r="E491"/>
          <cell r="F491"/>
          <cell r="G491">
            <v>1</v>
          </cell>
          <cell r="H491"/>
          <cell r="I491"/>
          <cell r="J491" t="str">
            <v>Avg</v>
          </cell>
          <cell r="K491" t="str">
            <v>Avg</v>
          </cell>
          <cell r="L491" t="str">
            <v>Avg</v>
          </cell>
          <cell r="M491"/>
          <cell r="N491">
            <v>450.49</v>
          </cell>
          <cell r="O491">
            <v>43.18</v>
          </cell>
          <cell r="P491">
            <v>33.21</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933</v>
          </cell>
          <cell r="AF491" t="str">
            <v>1,000 Sq Ft</v>
          </cell>
          <cell r="AG491">
            <v>450.49</v>
          </cell>
          <cell r="AH491">
            <v>43.18</v>
          </cell>
          <cell r="AI491">
            <v>33.21</v>
          </cell>
          <cell r="AJ491">
            <v>0.57999999999999996</v>
          </cell>
          <cell r="AK491">
            <v>0.42</v>
          </cell>
          <cell r="AL491">
            <v>0.5</v>
          </cell>
          <cell r="AM491">
            <v>0.5</v>
          </cell>
          <cell r="AN491">
            <v>1</v>
          </cell>
          <cell r="AO491">
            <v>1</v>
          </cell>
          <cell r="AP491">
            <v>1</v>
          </cell>
          <cell r="AQ491" t="str">
            <v>Adjacent Street Traffic</v>
          </cell>
          <cell r="AR491" t="str">
            <v>Adjacent Street Traffic</v>
          </cell>
          <cell r="AS491">
            <v>6</v>
          </cell>
          <cell r="AT491">
            <v>3</v>
          </cell>
          <cell r="AU491">
            <v>8</v>
          </cell>
          <cell r="AV491" t="str">
            <v>*</v>
          </cell>
          <cell r="AW491" t="str">
            <v>*</v>
          </cell>
          <cell r="AX491">
            <v>0.53</v>
          </cell>
          <cell r="AY491"/>
          <cell r="AZ491"/>
          <cell r="BA491" t="str">
            <v>T = 25.22(X) + 18.31</v>
          </cell>
          <cell r="BB491"/>
          <cell r="BC491"/>
          <cell r="BD491">
            <v>0</v>
          </cell>
        </row>
        <row r="492">
          <cell r="A492"/>
          <cell r="B492"/>
          <cell r="C492"/>
          <cell r="D492"/>
          <cell r="E492"/>
          <cell r="F492"/>
          <cell r="G492">
            <v>1</v>
          </cell>
          <cell r="H492"/>
          <cell r="I492"/>
          <cell r="J492" t="str">
            <v>Avg</v>
          </cell>
          <cell r="K492" t="str">
            <v>Avg</v>
          </cell>
          <cell r="L492" t="str">
            <v>Avg</v>
          </cell>
          <cell r="M492"/>
          <cell r="N492">
            <v>66.88</v>
          </cell>
          <cell r="O492">
            <v>0.96</v>
          </cell>
          <cell r="P492">
            <v>6.73</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933</v>
          </cell>
          <cell r="AF492" t="str">
            <v>Employee(s)</v>
          </cell>
          <cell r="AG492">
            <v>66.88</v>
          </cell>
          <cell r="AH492">
            <v>0.96</v>
          </cell>
          <cell r="AI492">
            <v>6.73</v>
          </cell>
          <cell r="AJ492">
            <v>0.61</v>
          </cell>
          <cell r="AK492">
            <v>0.39</v>
          </cell>
          <cell r="AL492">
            <v>0.48</v>
          </cell>
          <cell r="AM492">
            <v>0.52</v>
          </cell>
          <cell r="AN492">
            <v>1</v>
          </cell>
          <cell r="AO492">
            <v>1</v>
          </cell>
          <cell r="AP492">
            <v>1</v>
          </cell>
          <cell r="AQ492" t="str">
            <v>Adjacent Street Traffic</v>
          </cell>
          <cell r="AR492" t="str">
            <v>Adjacent Street Traffic</v>
          </cell>
          <cell r="AS492">
            <v>4</v>
          </cell>
          <cell r="AT492">
            <v>3</v>
          </cell>
          <cell r="AU492">
            <v>2</v>
          </cell>
          <cell r="AV492">
            <v>0.56999999999999995</v>
          </cell>
          <cell r="AW492"/>
          <cell r="AX492"/>
          <cell r="AY492" t="str">
            <v>T = 132.66(X) - 559.09</v>
          </cell>
          <cell r="AZ492"/>
          <cell r="BA492"/>
          <cell r="BB492">
            <v>0</v>
          </cell>
          <cell r="BC492"/>
          <cell r="BD492"/>
        </row>
        <row r="493">
          <cell r="A493"/>
          <cell r="B493"/>
          <cell r="C493"/>
          <cell r="D493"/>
          <cell r="E493"/>
          <cell r="F493"/>
          <cell r="G493">
            <v>1</v>
          </cell>
          <cell r="H493"/>
          <cell r="I493"/>
          <cell r="J493" t="str">
            <v>Avg</v>
          </cell>
          <cell r="K493" t="str">
            <v>Avg</v>
          </cell>
          <cell r="L493" t="str">
            <v>Avg</v>
          </cell>
          <cell r="M493"/>
          <cell r="N493">
            <v>42.12</v>
          </cell>
          <cell r="O493">
            <v>0.48</v>
          </cell>
          <cell r="P493">
            <v>1.95</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933</v>
          </cell>
          <cell r="AF493" t="str">
            <v>Seat(s)</v>
          </cell>
          <cell r="AG493">
            <v>42.12</v>
          </cell>
          <cell r="AH493">
            <v>0.48</v>
          </cell>
          <cell r="AI493">
            <v>1.95</v>
          </cell>
          <cell r="AJ493">
            <v>0.57999999999999996</v>
          </cell>
          <cell r="AK493">
            <v>0.42</v>
          </cell>
          <cell r="AL493">
            <v>0.5</v>
          </cell>
          <cell r="AM493">
            <v>0.5</v>
          </cell>
          <cell r="AN493">
            <v>1</v>
          </cell>
          <cell r="AO493">
            <v>1</v>
          </cell>
          <cell r="AP493">
            <v>1</v>
          </cell>
          <cell r="AQ493" t="str">
            <v>Generator</v>
          </cell>
          <cell r="AR493" t="str">
            <v>Generator</v>
          </cell>
          <cell r="AS493">
            <v>1</v>
          </cell>
          <cell r="AT493">
            <v>1</v>
          </cell>
          <cell r="AU493">
            <v>2</v>
          </cell>
          <cell r="AV493" t="str">
            <v>*</v>
          </cell>
          <cell r="AW493" t="str">
            <v>*</v>
          </cell>
          <cell r="AX493" t="str">
            <v>*</v>
          </cell>
          <cell r="AY493"/>
          <cell r="AZ493"/>
          <cell r="BA493"/>
          <cell r="BB493"/>
          <cell r="BC493"/>
          <cell r="BD493"/>
        </row>
        <row r="494">
          <cell r="A494" t="str">
            <v>933a</v>
          </cell>
          <cell r="B494" t="str">
            <v>Fast-Food Restaurant w/o D.T. (Yogurt)</v>
          </cell>
          <cell r="C494" t="str">
            <v>1,000 Sq Ft</v>
          </cell>
          <cell r="D494" t="str">
            <v>Dense Mutlti-Use Urban</v>
          </cell>
          <cell r="E494"/>
          <cell r="F494"/>
          <cell r="G494">
            <v>1</v>
          </cell>
          <cell r="H494"/>
          <cell r="I494"/>
          <cell r="J494" t="str">
            <v>Eq</v>
          </cell>
          <cell r="K494" t="str">
            <v>Eq</v>
          </cell>
          <cell r="L494" t="str">
            <v>Avg</v>
          </cell>
          <cell r="M494" t="str">
            <v>Yes</v>
          </cell>
          <cell r="N494" t="str">
            <v>N/A</v>
          </cell>
          <cell r="O494" t="str">
            <v>N/A</v>
          </cell>
          <cell r="P494">
            <v>14.29</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t="str">
            <v>933a</v>
          </cell>
          <cell r="AF494" t="str">
            <v>1,000 Sq Ft</v>
          </cell>
          <cell r="AG494" t="str">
            <v>*</v>
          </cell>
          <cell r="AH494" t="str">
            <v>*</v>
          </cell>
          <cell r="AI494">
            <v>14.29</v>
          </cell>
          <cell r="AJ494" t="str">
            <v>*</v>
          </cell>
          <cell r="AK494" t="str">
            <v>*</v>
          </cell>
          <cell r="AL494">
            <v>0.51</v>
          </cell>
          <cell r="AM494">
            <v>0.49</v>
          </cell>
          <cell r="AN494">
            <v>1</v>
          </cell>
          <cell r="AO494">
            <v>1</v>
          </cell>
          <cell r="AP494">
            <v>1</v>
          </cell>
          <cell r="AQ494"/>
          <cell r="AR494" t="str">
            <v>Adjacent Street Traffic</v>
          </cell>
          <cell r="AS494" t="str">
            <v>*</v>
          </cell>
          <cell r="AT494" t="str">
            <v>*</v>
          </cell>
          <cell r="AU494">
            <v>1</v>
          </cell>
          <cell r="AV494" t="str">
            <v>*</v>
          </cell>
          <cell r="AW494" t="str">
            <v>*</v>
          </cell>
          <cell r="AX494" t="str">
            <v>*</v>
          </cell>
          <cell r="AY494"/>
          <cell r="AZ494"/>
          <cell r="BA494"/>
          <cell r="BB494"/>
          <cell r="BC494"/>
          <cell r="BD494"/>
        </row>
        <row r="495">
          <cell r="A495"/>
          <cell r="B495"/>
          <cell r="C495"/>
          <cell r="D495"/>
          <cell r="E495"/>
          <cell r="F495"/>
          <cell r="G495">
            <v>1</v>
          </cell>
          <cell r="H495"/>
          <cell r="I495"/>
          <cell r="J495" t="str">
            <v>Eq</v>
          </cell>
          <cell r="K495" t="str">
            <v>Eq</v>
          </cell>
          <cell r="L495" t="str">
            <v>Avg</v>
          </cell>
          <cell r="M495"/>
          <cell r="N495" t="str">
            <v>N/A</v>
          </cell>
          <cell r="O495" t="str">
            <v>N/A</v>
          </cell>
          <cell r="P495">
            <v>2.13</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t="str">
            <v>933a</v>
          </cell>
          <cell r="AF495" t="str">
            <v>Seat(s)</v>
          </cell>
          <cell r="AG495" t="str">
            <v>*</v>
          </cell>
          <cell r="AH495" t="str">
            <v>*</v>
          </cell>
          <cell r="AI495">
            <v>2.13</v>
          </cell>
          <cell r="AJ495" t="str">
            <v>*</v>
          </cell>
          <cell r="AK495" t="str">
            <v>*</v>
          </cell>
          <cell r="AL495">
            <v>0.64</v>
          </cell>
          <cell r="AM495">
            <v>0.36</v>
          </cell>
          <cell r="AN495">
            <v>1</v>
          </cell>
          <cell r="AO495">
            <v>1</v>
          </cell>
          <cell r="AP495">
            <v>1</v>
          </cell>
          <cell r="AQ495"/>
          <cell r="AR495" t="str">
            <v>Adjacent Street Traffic</v>
          </cell>
          <cell r="AS495" t="str">
            <v>*</v>
          </cell>
          <cell r="AT495" t="str">
            <v>*</v>
          </cell>
          <cell r="AU495">
            <v>1</v>
          </cell>
          <cell r="AV495" t="str">
            <v>*</v>
          </cell>
          <cell r="AW495" t="str">
            <v>*</v>
          </cell>
          <cell r="AX495" t="str">
            <v>*</v>
          </cell>
          <cell r="AY495"/>
          <cell r="AZ495"/>
          <cell r="BA495"/>
          <cell r="BB495"/>
          <cell r="BC495"/>
          <cell r="BD495"/>
        </row>
        <row r="496">
          <cell r="A496">
            <v>934</v>
          </cell>
          <cell r="B496" t="str">
            <v>Fast-Food Restaurant w/ D.T.</v>
          </cell>
          <cell r="C496" t="str">
            <v>1,000 Sq Ft</v>
          </cell>
          <cell r="D496" t="str">
            <v>General Urban/Suburban</v>
          </cell>
          <cell r="E496"/>
          <cell r="F496"/>
          <cell r="G496">
            <v>1</v>
          </cell>
          <cell r="H496"/>
          <cell r="I496"/>
          <cell r="J496" t="str">
            <v>Avg</v>
          </cell>
          <cell r="K496" t="str">
            <v>Avg</v>
          </cell>
          <cell r="L496" t="str">
            <v>Avg</v>
          </cell>
          <cell r="M496" t="str">
            <v/>
          </cell>
          <cell r="N496">
            <v>467.48</v>
          </cell>
          <cell r="O496">
            <v>44.61</v>
          </cell>
          <cell r="P496">
            <v>33.03</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cell r="AF496" t="str">
            <v>1,000 Sq Ft</v>
          </cell>
          <cell r="AG496">
            <v>467.48</v>
          </cell>
          <cell r="AH496">
            <v>44.61</v>
          </cell>
          <cell r="AI496">
            <v>33.03</v>
          </cell>
          <cell r="AJ496">
            <v>0.51</v>
          </cell>
          <cell r="AK496">
            <v>0.49</v>
          </cell>
          <cell r="AL496">
            <v>0.52</v>
          </cell>
          <cell r="AM496">
            <v>0.48</v>
          </cell>
          <cell r="AN496">
            <v>1</v>
          </cell>
          <cell r="AO496">
            <v>0.51</v>
          </cell>
          <cell r="AP496">
            <v>0.5</v>
          </cell>
          <cell r="AQ496" t="str">
            <v>Adjacent Street Traffic</v>
          </cell>
          <cell r="AR496" t="str">
            <v>Adjacent Street Traffic</v>
          </cell>
          <cell r="AS496">
            <v>71</v>
          </cell>
          <cell r="AT496">
            <v>96</v>
          </cell>
          <cell r="AU496">
            <v>190</v>
          </cell>
          <cell r="AV496">
            <v>0</v>
          </cell>
          <cell r="AW496">
            <v>0</v>
          </cell>
          <cell r="AX496">
            <v>0</v>
          </cell>
          <cell r="AY496">
            <v>0</v>
          </cell>
          <cell r="AZ496">
            <v>0</v>
          </cell>
          <cell r="BA496">
            <v>0</v>
          </cell>
          <cell r="BB496">
            <v>0</v>
          </cell>
          <cell r="BC496">
            <v>0</v>
          </cell>
          <cell r="BD496">
            <v>0</v>
          </cell>
        </row>
        <row r="497">
          <cell r="A497"/>
          <cell r="B497"/>
          <cell r="C497"/>
          <cell r="D497"/>
          <cell r="E497"/>
          <cell r="F497"/>
          <cell r="G497">
            <v>1</v>
          </cell>
          <cell r="H497"/>
          <cell r="I497"/>
          <cell r="J497" t="str">
            <v>Avg</v>
          </cell>
          <cell r="K497" t="str">
            <v>Avg</v>
          </cell>
          <cell r="L497" t="str">
            <v>Avg</v>
          </cell>
          <cell r="M497"/>
          <cell r="N497">
            <v>467.48</v>
          </cell>
          <cell r="O497">
            <v>44.61</v>
          </cell>
          <cell r="P497">
            <v>33.03</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934</v>
          </cell>
          <cell r="AF497" t="str">
            <v>1,000 Sq Ft</v>
          </cell>
          <cell r="AG497">
            <v>467.48</v>
          </cell>
          <cell r="AH497">
            <v>44.61</v>
          </cell>
          <cell r="AI497">
            <v>33.03</v>
          </cell>
          <cell r="AJ497">
            <v>0.51</v>
          </cell>
          <cell r="AK497">
            <v>0.49</v>
          </cell>
          <cell r="AL497">
            <v>0.52</v>
          </cell>
          <cell r="AM497">
            <v>0.48</v>
          </cell>
          <cell r="AN497">
            <v>1</v>
          </cell>
          <cell r="AO497">
            <v>0.51</v>
          </cell>
          <cell r="AP497">
            <v>0.5</v>
          </cell>
          <cell r="AQ497" t="str">
            <v>Adjacent Street Traffic</v>
          </cell>
          <cell r="AR497" t="str">
            <v>Adjacent Street Traffic</v>
          </cell>
          <cell r="AS497">
            <v>71</v>
          </cell>
          <cell r="AT497">
            <v>96</v>
          </cell>
          <cell r="AU497">
            <v>190</v>
          </cell>
          <cell r="AV497"/>
          <cell r="AW497"/>
          <cell r="AX497"/>
          <cell r="AY497"/>
          <cell r="AZ497"/>
          <cell r="BA497"/>
          <cell r="BB497"/>
          <cell r="BC497"/>
          <cell r="BD497"/>
        </row>
        <row r="498">
          <cell r="A498"/>
          <cell r="B498"/>
          <cell r="C498"/>
          <cell r="D498"/>
          <cell r="E498"/>
          <cell r="F498"/>
          <cell r="G498">
            <v>1</v>
          </cell>
          <cell r="H498"/>
          <cell r="I498"/>
          <cell r="J498" t="str">
            <v>Avg</v>
          </cell>
          <cell r="K498" t="str">
            <v>Avg</v>
          </cell>
          <cell r="L498" t="str">
            <v>Avg</v>
          </cell>
          <cell r="M498"/>
          <cell r="N498" t="str">
            <v>*</v>
          </cell>
          <cell r="O498">
            <v>0.12</v>
          </cell>
          <cell r="P498" t="str">
            <v>*</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934</v>
          </cell>
          <cell r="AF498" t="str">
            <v>AM Peak Hour Traffic on Adj. Street</v>
          </cell>
          <cell r="AG498" t="str">
            <v>*</v>
          </cell>
          <cell r="AH498">
            <v>0.12</v>
          </cell>
          <cell r="AI498" t="str">
            <v>*</v>
          </cell>
          <cell r="AJ498">
            <v>0.54</v>
          </cell>
          <cell r="AK498">
            <v>0.46</v>
          </cell>
          <cell r="AL498"/>
          <cell r="AM498"/>
          <cell r="AN498">
            <v>1</v>
          </cell>
          <cell r="AO498">
            <v>0.51</v>
          </cell>
          <cell r="AP498">
            <v>0.5</v>
          </cell>
          <cell r="AQ498" t="str">
            <v>Adjacent Street Traffic</v>
          </cell>
          <cell r="AR498"/>
          <cell r="AS498"/>
          <cell r="AT498">
            <v>5</v>
          </cell>
          <cell r="AU498"/>
          <cell r="AV498"/>
          <cell r="AW498"/>
          <cell r="AX498"/>
          <cell r="AY498"/>
          <cell r="AZ498"/>
          <cell r="BA498"/>
          <cell r="BB498"/>
          <cell r="BC498"/>
          <cell r="BD498"/>
        </row>
        <row r="499">
          <cell r="A499"/>
          <cell r="B499"/>
          <cell r="C499"/>
          <cell r="D499"/>
          <cell r="E499"/>
          <cell r="F499"/>
          <cell r="G499">
            <v>1</v>
          </cell>
          <cell r="H499"/>
          <cell r="I499"/>
          <cell r="J499" t="str">
            <v>Avg</v>
          </cell>
          <cell r="K499" t="str">
            <v>Avg</v>
          </cell>
          <cell r="L499" t="str">
            <v>Avg</v>
          </cell>
          <cell r="M499"/>
          <cell r="N499" t="str">
            <v>*</v>
          </cell>
          <cell r="O499" t="str">
            <v>*</v>
          </cell>
          <cell r="P499">
            <v>0.04</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934</v>
          </cell>
          <cell r="AF499" t="str">
            <v>PM Peak Hour Traffic on Adj. Street</v>
          </cell>
          <cell r="AG499" t="str">
            <v>*</v>
          </cell>
          <cell r="AH499" t="str">
            <v>*</v>
          </cell>
          <cell r="AI499">
            <v>0.04</v>
          </cell>
          <cell r="AJ499"/>
          <cell r="AK499"/>
          <cell r="AL499">
            <v>0.53</v>
          </cell>
          <cell r="AM499">
            <v>0.47</v>
          </cell>
          <cell r="AN499">
            <v>1</v>
          </cell>
          <cell r="AO499">
            <v>0.51</v>
          </cell>
          <cell r="AP499">
            <v>0.5</v>
          </cell>
          <cell r="AQ499"/>
          <cell r="AR499" t="str">
            <v>Adjacent Street Traffic</v>
          </cell>
          <cell r="AS499"/>
          <cell r="AT499"/>
          <cell r="AU499">
            <v>14</v>
          </cell>
          <cell r="AV499"/>
          <cell r="AW499"/>
          <cell r="AX499"/>
          <cell r="AY499"/>
          <cell r="AZ499"/>
          <cell r="BA499"/>
          <cell r="BB499"/>
          <cell r="BC499"/>
          <cell r="BD499"/>
        </row>
        <row r="500">
          <cell r="A500"/>
          <cell r="B500"/>
          <cell r="C500"/>
          <cell r="D500"/>
          <cell r="E500"/>
          <cell r="F500"/>
          <cell r="G500">
            <v>1</v>
          </cell>
          <cell r="H500"/>
          <cell r="I500"/>
          <cell r="J500" t="str">
            <v>Avg</v>
          </cell>
          <cell r="K500" t="str">
            <v>Avg</v>
          </cell>
          <cell r="L500" t="str">
            <v>Avg</v>
          </cell>
          <cell r="M500"/>
          <cell r="N500">
            <v>44.52</v>
          </cell>
          <cell r="O500">
            <v>3.19</v>
          </cell>
          <cell r="P500">
            <v>3.11</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934</v>
          </cell>
          <cell r="AF500" t="str">
            <v>Employee(s)</v>
          </cell>
          <cell r="AG500">
            <v>44.52</v>
          </cell>
          <cell r="AH500">
            <v>3.19</v>
          </cell>
          <cell r="AI500">
            <v>3.11</v>
          </cell>
          <cell r="AJ500">
            <v>0.52</v>
          </cell>
          <cell r="AK500">
            <v>0.48</v>
          </cell>
          <cell r="AL500">
            <v>0.52</v>
          </cell>
          <cell r="AM500">
            <v>0.48</v>
          </cell>
          <cell r="AN500">
            <v>1</v>
          </cell>
          <cell r="AO500">
            <v>0.51</v>
          </cell>
          <cell r="AP500">
            <v>0.5</v>
          </cell>
          <cell r="AQ500" t="str">
            <v>Adjacent Street Traffic</v>
          </cell>
          <cell r="AR500" t="str">
            <v>Adjacent Street Traffic</v>
          </cell>
          <cell r="AS500">
            <v>28</v>
          </cell>
          <cell r="AT500">
            <v>10</v>
          </cell>
          <cell r="AU500">
            <v>28</v>
          </cell>
          <cell r="AV500">
            <v>0.52</v>
          </cell>
          <cell r="AW500">
            <v>0.53</v>
          </cell>
          <cell r="AX500"/>
          <cell r="AY500" t="str">
            <v>Ln(T) = 0.88Ln(X) + 4.04</v>
          </cell>
          <cell r="AZ500" t="str">
            <v>T = 4.42(X) - 45.47</v>
          </cell>
          <cell r="BA500"/>
          <cell r="BB500">
            <v>0</v>
          </cell>
          <cell r="BC500">
            <v>0</v>
          </cell>
          <cell r="BD500"/>
        </row>
        <row r="501">
          <cell r="A501"/>
          <cell r="B501"/>
          <cell r="C501"/>
          <cell r="D501"/>
          <cell r="E501"/>
          <cell r="F501"/>
          <cell r="G501">
            <v>1</v>
          </cell>
          <cell r="H501"/>
          <cell r="I501"/>
          <cell r="J501" t="str">
            <v>Avg</v>
          </cell>
          <cell r="K501" t="str">
            <v>Avg</v>
          </cell>
          <cell r="L501" t="str">
            <v>Avg</v>
          </cell>
          <cell r="M501"/>
          <cell r="N501">
            <v>19.52</v>
          </cell>
          <cell r="O501">
            <v>1.31</v>
          </cell>
          <cell r="P501">
            <v>0.97</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934</v>
          </cell>
          <cell r="AF501" t="str">
            <v>Seat(s)</v>
          </cell>
          <cell r="AG501">
            <v>19.52</v>
          </cell>
          <cell r="AH501">
            <v>1.31</v>
          </cell>
          <cell r="AI501">
            <v>0.97</v>
          </cell>
          <cell r="AJ501">
            <v>0.53</v>
          </cell>
          <cell r="AK501">
            <v>0.47</v>
          </cell>
          <cell r="AL501">
            <v>0.53</v>
          </cell>
          <cell r="AM501">
            <v>0.47</v>
          </cell>
          <cell r="AN501">
            <v>1</v>
          </cell>
          <cell r="AO501">
            <v>0.51</v>
          </cell>
          <cell r="AP501">
            <v>0.5</v>
          </cell>
          <cell r="AQ501" t="str">
            <v>Adjacent Street Traffic</v>
          </cell>
          <cell r="AR501" t="str">
            <v>Adjacent Street Traffic</v>
          </cell>
          <cell r="AS501">
            <v>10</v>
          </cell>
          <cell r="AT501">
            <v>13</v>
          </cell>
          <cell r="AU501">
            <v>29</v>
          </cell>
          <cell r="AV501"/>
          <cell r="AW501"/>
          <cell r="AX501"/>
          <cell r="AY501"/>
          <cell r="AZ501"/>
          <cell r="BA501"/>
          <cell r="BB501"/>
          <cell r="BC501"/>
          <cell r="BD501"/>
        </row>
        <row r="502">
          <cell r="A502" t="str">
            <v>934a</v>
          </cell>
          <cell r="B502" t="str">
            <v>Fast-Food Restaurant w/ D.T.</v>
          </cell>
          <cell r="C502" t="str">
            <v>1,000 Sq Ft</v>
          </cell>
          <cell r="D502" t="str">
            <v>Dense Multi-Use Urban</v>
          </cell>
          <cell r="E502"/>
          <cell r="F502"/>
          <cell r="G502">
            <v>1</v>
          </cell>
          <cell r="H502"/>
          <cell r="I502"/>
          <cell r="J502" t="str">
            <v>Avg</v>
          </cell>
          <cell r="K502" t="str">
            <v>Eq</v>
          </cell>
          <cell r="L502" t="str">
            <v>Avg</v>
          </cell>
          <cell r="M502" t="str">
            <v>Yes</v>
          </cell>
          <cell r="N502">
            <v>1094.74</v>
          </cell>
          <cell r="O502" t="str">
            <v>N/A</v>
          </cell>
          <cell r="P502">
            <v>78.739999999999995</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t="str">
            <v>934a</v>
          </cell>
          <cell r="AF502" t="str">
            <v>1,000 Sq Ft</v>
          </cell>
          <cell r="AG502">
            <v>1094.74</v>
          </cell>
          <cell r="AH502" t="str">
            <v>*</v>
          </cell>
          <cell r="AI502">
            <v>78.739999999999995</v>
          </cell>
          <cell r="AJ502" t="str">
            <v>*</v>
          </cell>
          <cell r="AK502" t="str">
            <v>*</v>
          </cell>
          <cell r="AL502">
            <v>0.51</v>
          </cell>
          <cell r="AM502">
            <v>0.49</v>
          </cell>
          <cell r="AN502">
            <v>1</v>
          </cell>
          <cell r="AO502">
            <v>0.51</v>
          </cell>
          <cell r="AP502">
            <v>0.5</v>
          </cell>
          <cell r="AQ502" t="str">
            <v>Adjacent Street Traffic</v>
          </cell>
          <cell r="AR502" t="str">
            <v>Adjacent Street Traffic</v>
          </cell>
          <cell r="AS502">
            <v>1</v>
          </cell>
          <cell r="AT502" t="str">
            <v>*</v>
          </cell>
          <cell r="AU502">
            <v>1</v>
          </cell>
          <cell r="AV502" t="str">
            <v>*</v>
          </cell>
          <cell r="AW502" t="str">
            <v>*</v>
          </cell>
          <cell r="AX502" t="str">
            <v>*</v>
          </cell>
          <cell r="AY502"/>
          <cell r="AZ502"/>
          <cell r="BA502"/>
          <cell r="BB502"/>
          <cell r="BC502"/>
          <cell r="BD502"/>
        </row>
        <row r="503">
          <cell r="A503"/>
          <cell r="B503"/>
          <cell r="C503"/>
          <cell r="D503"/>
          <cell r="E503"/>
          <cell r="F503"/>
          <cell r="G503">
            <v>1</v>
          </cell>
          <cell r="H503"/>
          <cell r="I503"/>
          <cell r="J503" t="str">
            <v>Eq</v>
          </cell>
          <cell r="K503" t="str">
            <v>Avg</v>
          </cell>
          <cell r="L503" t="str">
            <v>Avg</v>
          </cell>
          <cell r="M503"/>
          <cell r="N503" t="str">
            <v>N/A</v>
          </cell>
          <cell r="O503">
            <v>12.11</v>
          </cell>
          <cell r="P503">
            <v>22.89</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t="str">
            <v>934a</v>
          </cell>
          <cell r="AF503" t="str">
            <v>Employee(s)</v>
          </cell>
          <cell r="AG503" t="str">
            <v>*</v>
          </cell>
          <cell r="AH503">
            <v>12.11</v>
          </cell>
          <cell r="AI503">
            <v>22.89</v>
          </cell>
          <cell r="AJ503">
            <v>0.51</v>
          </cell>
          <cell r="AK503">
            <v>0.49</v>
          </cell>
          <cell r="AL503">
            <v>0.51</v>
          </cell>
          <cell r="AM503">
            <v>0.49</v>
          </cell>
          <cell r="AN503">
            <v>1</v>
          </cell>
          <cell r="AO503">
            <v>0.51</v>
          </cell>
          <cell r="AP503">
            <v>0.5</v>
          </cell>
          <cell r="AQ503" t="str">
            <v>Generator</v>
          </cell>
          <cell r="AR503" t="str">
            <v>Generator</v>
          </cell>
          <cell r="AS503" t="str">
            <v>*</v>
          </cell>
          <cell r="AT503">
            <v>2</v>
          </cell>
          <cell r="AU503">
            <v>2</v>
          </cell>
          <cell r="AV503" t="str">
            <v>*</v>
          </cell>
          <cell r="AW503" t="str">
            <v>*</v>
          </cell>
          <cell r="AX503" t="str">
            <v>*</v>
          </cell>
          <cell r="AY503"/>
          <cell r="AZ503"/>
          <cell r="BA503"/>
          <cell r="BB503"/>
          <cell r="BC503"/>
          <cell r="BD503"/>
        </row>
        <row r="504">
          <cell r="A504">
            <v>935</v>
          </cell>
          <cell r="B504" t="str">
            <v>Fast-Food Restaurant w/ D.T. No Indoor Seats</v>
          </cell>
          <cell r="C504" t="str">
            <v>Drive-In Lane(s)</v>
          </cell>
          <cell r="D504" t="str">
            <v>General Urban/Suburban</v>
          </cell>
          <cell r="E504"/>
          <cell r="F504"/>
          <cell r="G504">
            <v>1</v>
          </cell>
          <cell r="H504"/>
          <cell r="I504"/>
          <cell r="J504" t="str">
            <v>Eq</v>
          </cell>
          <cell r="K504" t="str">
            <v>Avg</v>
          </cell>
          <cell r="L504" t="str">
            <v>Avg</v>
          </cell>
          <cell r="M504" t="str">
            <v>Yes</v>
          </cell>
          <cell r="N504" t="str">
            <v>N/A</v>
          </cell>
          <cell r="O504">
            <v>43</v>
          </cell>
          <cell r="P504">
            <v>59.5</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cell r="AF504" t="str">
            <v>Drive-In Lane(s)</v>
          </cell>
          <cell r="AG504" t="str">
            <v>*</v>
          </cell>
          <cell r="AH504">
            <v>43</v>
          </cell>
          <cell r="AI504">
            <v>59.5</v>
          </cell>
          <cell r="AJ504">
            <v>0.47</v>
          </cell>
          <cell r="AK504">
            <v>0.53</v>
          </cell>
          <cell r="AL504">
            <v>0.51</v>
          </cell>
          <cell r="AM504">
            <v>0.49</v>
          </cell>
          <cell r="AN504">
            <v>1</v>
          </cell>
          <cell r="AO504">
            <v>1</v>
          </cell>
          <cell r="AP504">
            <v>1</v>
          </cell>
          <cell r="AQ504" t="str">
            <v>Adjacent Street Traffic</v>
          </cell>
          <cell r="AR504" t="str">
            <v>Adjacent Street Traffic</v>
          </cell>
          <cell r="AS504" t="str">
            <v>*</v>
          </cell>
          <cell r="AT504">
            <v>1</v>
          </cell>
          <cell r="AU504">
            <v>6</v>
          </cell>
          <cell r="AV504" t="str">
            <v>*</v>
          </cell>
          <cell r="AW504" t="str">
            <v>*</v>
          </cell>
          <cell r="AX504" t="str">
            <v>*</v>
          </cell>
          <cell r="AY504">
            <v>0</v>
          </cell>
          <cell r="AZ504">
            <v>0</v>
          </cell>
          <cell r="BA504">
            <v>0</v>
          </cell>
          <cell r="BB504">
            <v>0</v>
          </cell>
          <cell r="BC504">
            <v>0</v>
          </cell>
          <cell r="BD504">
            <v>0</v>
          </cell>
        </row>
        <row r="505">
          <cell r="A505"/>
          <cell r="B505"/>
          <cell r="C505"/>
          <cell r="D505"/>
          <cell r="E505"/>
          <cell r="F505"/>
          <cell r="G505">
            <v>1</v>
          </cell>
          <cell r="H505"/>
          <cell r="I505"/>
          <cell r="J505" t="str">
            <v>Eq</v>
          </cell>
          <cell r="K505" t="str">
            <v>Avg</v>
          </cell>
          <cell r="L505" t="str">
            <v>Avg</v>
          </cell>
          <cell r="M505"/>
          <cell r="N505" t="str">
            <v>N/A</v>
          </cell>
          <cell r="O505">
            <v>43</v>
          </cell>
          <cell r="P505">
            <v>59.5</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935</v>
          </cell>
          <cell r="AF505" t="str">
            <v>Drive-In Lane(s)</v>
          </cell>
          <cell r="AG505" t="str">
            <v>*</v>
          </cell>
          <cell r="AH505">
            <v>43</v>
          </cell>
          <cell r="AI505">
            <v>59.5</v>
          </cell>
          <cell r="AJ505">
            <v>0.47</v>
          </cell>
          <cell r="AK505">
            <v>0.53</v>
          </cell>
          <cell r="AL505">
            <v>0.51</v>
          </cell>
          <cell r="AM505">
            <v>0.49</v>
          </cell>
          <cell r="AN505">
            <v>1</v>
          </cell>
          <cell r="AO505">
            <v>1</v>
          </cell>
          <cell r="AP505">
            <v>1</v>
          </cell>
          <cell r="AQ505" t="str">
            <v>Adjacent Street Traffic</v>
          </cell>
          <cell r="AR505" t="str">
            <v>Adjacent Street Traffic</v>
          </cell>
          <cell r="AS505" t="str">
            <v>*</v>
          </cell>
          <cell r="AT505">
            <v>1</v>
          </cell>
          <cell r="AU505">
            <v>6</v>
          </cell>
          <cell r="AV505" t="str">
            <v>*</v>
          </cell>
          <cell r="AW505" t="str">
            <v>*</v>
          </cell>
          <cell r="AX505" t="str">
            <v>*</v>
          </cell>
          <cell r="AY505"/>
          <cell r="AZ505"/>
          <cell r="BA505"/>
          <cell r="BB505"/>
          <cell r="BC505"/>
          <cell r="BD505"/>
        </row>
        <row r="506">
          <cell r="A506">
            <v>936</v>
          </cell>
          <cell r="B506" t="str">
            <v xml:space="preserve">Coffee/Donut Shop w/o D.T. </v>
          </cell>
          <cell r="C506" t="str">
            <v>1,000 Sq Ft</v>
          </cell>
          <cell r="D506" t="str">
            <v>General Urban/Suburban</v>
          </cell>
          <cell r="E506"/>
          <cell r="F506"/>
          <cell r="G506">
            <v>1</v>
          </cell>
          <cell r="H506"/>
          <cell r="I506"/>
          <cell r="J506" t="str">
            <v>Eq</v>
          </cell>
          <cell r="K506" t="str">
            <v>Eq</v>
          </cell>
          <cell r="L506" t="str">
            <v>Avg</v>
          </cell>
          <cell r="M506" t="str">
            <v/>
          </cell>
          <cell r="N506" t="str">
            <v>N/A</v>
          </cell>
          <cell r="O506" t="str">
            <v>N/A</v>
          </cell>
          <cell r="P506">
            <v>32.29</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cell r="AF506" t="str">
            <v>1,000 Sq Ft</v>
          </cell>
          <cell r="AG506" t="str">
            <v>*</v>
          </cell>
          <cell r="AH506">
            <v>93.08</v>
          </cell>
          <cell r="AI506">
            <v>32.29</v>
          </cell>
          <cell r="AJ506">
            <v>0.51</v>
          </cell>
          <cell r="AK506">
            <v>0.49</v>
          </cell>
          <cell r="AL506">
            <v>0.5</v>
          </cell>
          <cell r="AM506">
            <v>0.5</v>
          </cell>
          <cell r="AN506">
            <v>1</v>
          </cell>
          <cell r="AO506">
            <v>1</v>
          </cell>
          <cell r="AP506">
            <v>1</v>
          </cell>
          <cell r="AQ506" t="str">
            <v>Adjacent Street Traffic</v>
          </cell>
          <cell r="AR506" t="str">
            <v>Adjacent Street Traffic</v>
          </cell>
          <cell r="AS506" t="str">
            <v>*</v>
          </cell>
          <cell r="AT506">
            <v>25</v>
          </cell>
          <cell r="AU506">
            <v>16</v>
          </cell>
          <cell r="AV506" t="str">
            <v>*</v>
          </cell>
          <cell r="AW506" t="str">
            <v>*</v>
          </cell>
          <cell r="AX506" t="str">
            <v>*</v>
          </cell>
          <cell r="AY506">
            <v>0</v>
          </cell>
          <cell r="AZ506">
            <v>0</v>
          </cell>
          <cell r="BA506">
            <v>0</v>
          </cell>
          <cell r="BB506">
            <v>0</v>
          </cell>
          <cell r="BC506">
            <v>0</v>
          </cell>
          <cell r="BD506">
            <v>0</v>
          </cell>
        </row>
        <row r="507">
          <cell r="A507"/>
          <cell r="B507"/>
          <cell r="C507"/>
          <cell r="D507"/>
          <cell r="E507"/>
          <cell r="F507"/>
          <cell r="G507">
            <v>1</v>
          </cell>
          <cell r="H507"/>
          <cell r="I507"/>
          <cell r="J507" t="str">
            <v>Eq</v>
          </cell>
          <cell r="K507" t="str">
            <v>Eq</v>
          </cell>
          <cell r="L507" t="str">
            <v>Avg</v>
          </cell>
          <cell r="M507"/>
          <cell r="N507" t="str">
            <v>N/A</v>
          </cell>
          <cell r="O507" t="str">
            <v>N/A</v>
          </cell>
          <cell r="P507">
            <v>32.29</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936</v>
          </cell>
          <cell r="AF507" t="str">
            <v>1,000 Sq Ft</v>
          </cell>
          <cell r="AG507" t="str">
            <v>*</v>
          </cell>
          <cell r="AH507">
            <v>93.08</v>
          </cell>
          <cell r="AI507">
            <v>32.29</v>
          </cell>
          <cell r="AJ507">
            <v>0.51</v>
          </cell>
          <cell r="AK507">
            <v>0.49</v>
          </cell>
          <cell r="AL507">
            <v>0.5</v>
          </cell>
          <cell r="AM507">
            <v>0.5</v>
          </cell>
          <cell r="AN507">
            <v>1</v>
          </cell>
          <cell r="AO507">
            <v>1</v>
          </cell>
          <cell r="AP507">
            <v>1</v>
          </cell>
          <cell r="AQ507" t="str">
            <v>Adjacent Street Traffic</v>
          </cell>
          <cell r="AR507" t="str">
            <v>Adjacent Street Traffic</v>
          </cell>
          <cell r="AS507" t="str">
            <v>*</v>
          </cell>
          <cell r="AT507">
            <v>25</v>
          </cell>
          <cell r="AU507">
            <v>16</v>
          </cell>
          <cell r="AV507" t="str">
            <v>*</v>
          </cell>
          <cell r="AW507" t="str">
            <v>*</v>
          </cell>
          <cell r="AX507" t="str">
            <v>*</v>
          </cell>
          <cell r="AY507"/>
          <cell r="AZ507"/>
          <cell r="BA507"/>
          <cell r="BB507"/>
          <cell r="BC507"/>
          <cell r="BD507"/>
        </row>
        <row r="508">
          <cell r="A508"/>
          <cell r="B508"/>
          <cell r="C508"/>
          <cell r="D508"/>
          <cell r="E508"/>
          <cell r="F508"/>
          <cell r="G508">
            <v>1</v>
          </cell>
          <cell r="H508"/>
          <cell r="I508"/>
          <cell r="J508" t="str">
            <v>Eq</v>
          </cell>
          <cell r="K508" t="str">
            <v>Avg</v>
          </cell>
          <cell r="L508" t="str">
            <v>Avg</v>
          </cell>
          <cell r="M508"/>
          <cell r="N508" t="str">
            <v>N/A</v>
          </cell>
          <cell r="O508">
            <v>10.79</v>
          </cell>
          <cell r="P508">
            <v>4.26</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936</v>
          </cell>
          <cell r="AF508" t="str">
            <v>Seat(s)</v>
          </cell>
          <cell r="AG508" t="str">
            <v>*</v>
          </cell>
          <cell r="AH508">
            <v>10.79</v>
          </cell>
          <cell r="AI508">
            <v>4.26</v>
          </cell>
          <cell r="AJ508">
            <v>0.53</v>
          </cell>
          <cell r="AK508">
            <v>0.47</v>
          </cell>
          <cell r="AL508">
            <v>0.51</v>
          </cell>
          <cell r="AM508">
            <v>0.49</v>
          </cell>
          <cell r="AN508">
            <v>1</v>
          </cell>
          <cell r="AO508">
            <v>1</v>
          </cell>
          <cell r="AP508">
            <v>1</v>
          </cell>
          <cell r="AQ508" t="str">
            <v>Adjacent Street Traffic</v>
          </cell>
          <cell r="AR508" t="str">
            <v>Adjacent Street Traffic</v>
          </cell>
          <cell r="AS508" t="str">
            <v>*</v>
          </cell>
          <cell r="AT508">
            <v>1</v>
          </cell>
          <cell r="AU508">
            <v>1</v>
          </cell>
          <cell r="AV508" t="str">
            <v>*</v>
          </cell>
          <cell r="AW508" t="str">
            <v>*</v>
          </cell>
          <cell r="AX508" t="str">
            <v>*</v>
          </cell>
          <cell r="AY508"/>
          <cell r="AZ508"/>
          <cell r="BA508"/>
          <cell r="BB508"/>
          <cell r="BC508"/>
          <cell r="BD508"/>
        </row>
        <row r="509">
          <cell r="A509">
            <v>937</v>
          </cell>
          <cell r="B509" t="str">
            <v xml:space="preserve">Coffee/Donut Shop w/ D.T. </v>
          </cell>
          <cell r="C509" t="str">
            <v>1,000 Sq Ft</v>
          </cell>
          <cell r="D509" t="str">
            <v>General Urban/Suburban</v>
          </cell>
          <cell r="E509"/>
          <cell r="F509"/>
          <cell r="G509">
            <v>1</v>
          </cell>
          <cell r="H509"/>
          <cell r="I509"/>
          <cell r="J509" t="str">
            <v>Avg</v>
          </cell>
          <cell r="K509" t="str">
            <v>Eq</v>
          </cell>
          <cell r="L509" t="str">
            <v>Eq</v>
          </cell>
          <cell r="M509" t="str">
            <v/>
          </cell>
          <cell r="N509">
            <v>533.57000000000005</v>
          </cell>
          <cell r="O509" t="str">
            <v>N/A</v>
          </cell>
          <cell r="P509" t="str">
            <v>N/A</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cell r="AF509" t="str">
            <v>1,000 Sq Ft</v>
          </cell>
          <cell r="AG509">
            <v>533.57000000000005</v>
          </cell>
          <cell r="AH509">
            <v>85.88</v>
          </cell>
          <cell r="AI509">
            <v>38.99</v>
          </cell>
          <cell r="AJ509">
            <v>0.51</v>
          </cell>
          <cell r="AK509">
            <v>0.49</v>
          </cell>
          <cell r="AL509">
            <v>0.5</v>
          </cell>
          <cell r="AM509">
            <v>0.5</v>
          </cell>
          <cell r="AN509">
            <v>1</v>
          </cell>
          <cell r="AO509">
            <v>1</v>
          </cell>
          <cell r="AP509">
            <v>1</v>
          </cell>
          <cell r="AQ509" t="str">
            <v>Adjacent Street Traffic</v>
          </cell>
          <cell r="AR509" t="str">
            <v>Adjacent Street Traffic</v>
          </cell>
          <cell r="AS509">
            <v>6</v>
          </cell>
          <cell r="AT509">
            <v>78</v>
          </cell>
          <cell r="AU509">
            <v>36</v>
          </cell>
          <cell r="AV509" t="str">
            <v>*</v>
          </cell>
          <cell r="AW509" t="str">
            <v>*</v>
          </cell>
          <cell r="AX509" t="str">
            <v>*</v>
          </cell>
          <cell r="AY509">
            <v>0</v>
          </cell>
          <cell r="AZ509">
            <v>0</v>
          </cell>
          <cell r="BA509">
            <v>0</v>
          </cell>
          <cell r="BB509">
            <v>0</v>
          </cell>
          <cell r="BC509">
            <v>0</v>
          </cell>
          <cell r="BD509">
            <v>0</v>
          </cell>
        </row>
        <row r="510">
          <cell r="A510"/>
          <cell r="B510"/>
          <cell r="C510"/>
          <cell r="D510"/>
          <cell r="E510"/>
          <cell r="F510"/>
          <cell r="G510">
            <v>1</v>
          </cell>
          <cell r="H510"/>
          <cell r="I510"/>
          <cell r="J510" t="str">
            <v>Avg</v>
          </cell>
          <cell r="K510" t="str">
            <v>Eq</v>
          </cell>
          <cell r="L510" t="str">
            <v>Eq</v>
          </cell>
          <cell r="M510"/>
          <cell r="N510">
            <v>533.57000000000005</v>
          </cell>
          <cell r="O510" t="str">
            <v>N/A</v>
          </cell>
          <cell r="P510" t="str">
            <v>N/A</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937</v>
          </cell>
          <cell r="AF510" t="str">
            <v>1,000 Sq Ft</v>
          </cell>
          <cell r="AG510">
            <v>533.57000000000005</v>
          </cell>
          <cell r="AH510">
            <v>85.88</v>
          </cell>
          <cell r="AI510">
            <v>38.99</v>
          </cell>
          <cell r="AJ510">
            <v>0.51</v>
          </cell>
          <cell r="AK510">
            <v>0.49</v>
          </cell>
          <cell r="AL510">
            <v>0.5</v>
          </cell>
          <cell r="AM510">
            <v>0.5</v>
          </cell>
          <cell r="AN510">
            <v>1</v>
          </cell>
          <cell r="AO510">
            <v>1</v>
          </cell>
          <cell r="AP510">
            <v>1</v>
          </cell>
          <cell r="AQ510" t="str">
            <v>Adjacent Street Traffic</v>
          </cell>
          <cell r="AR510" t="str">
            <v>Adjacent Street Traffic</v>
          </cell>
          <cell r="AS510">
            <v>6</v>
          </cell>
          <cell r="AT510">
            <v>78</v>
          </cell>
          <cell r="AU510">
            <v>36</v>
          </cell>
          <cell r="AV510" t="str">
            <v>*</v>
          </cell>
          <cell r="AW510" t="str">
            <v>*</v>
          </cell>
          <cell r="AX510" t="str">
            <v>*</v>
          </cell>
          <cell r="AY510"/>
          <cell r="AZ510"/>
          <cell r="BA510"/>
          <cell r="BB510"/>
          <cell r="BC510"/>
          <cell r="BD510"/>
        </row>
        <row r="511">
          <cell r="A511"/>
          <cell r="B511"/>
          <cell r="C511"/>
          <cell r="D511"/>
          <cell r="E511"/>
          <cell r="F511"/>
          <cell r="G511">
            <v>1</v>
          </cell>
          <cell r="H511"/>
          <cell r="I511"/>
          <cell r="J511" t="str">
            <v>Eq</v>
          </cell>
          <cell r="K511" t="str">
            <v>Avg</v>
          </cell>
          <cell r="L511" t="str">
            <v>Eq</v>
          </cell>
          <cell r="M511"/>
          <cell r="N511" t="str">
            <v>N/A</v>
          </cell>
          <cell r="O511">
            <v>0.15</v>
          </cell>
          <cell r="P511" t="str">
            <v>N/A</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937</v>
          </cell>
          <cell r="AF511" t="str">
            <v>AM Peak Hour Traffic on Adj. Street</v>
          </cell>
          <cell r="AG511" t="str">
            <v>*</v>
          </cell>
          <cell r="AH511">
            <v>0.15</v>
          </cell>
          <cell r="AI511" t="str">
            <v>*</v>
          </cell>
          <cell r="AJ511">
            <v>0.51</v>
          </cell>
          <cell r="AK511">
            <v>0.49</v>
          </cell>
          <cell r="AL511" t="str">
            <v>*</v>
          </cell>
          <cell r="AM511" t="str">
            <v>*</v>
          </cell>
          <cell r="AN511">
            <v>1</v>
          </cell>
          <cell r="AO511">
            <v>1</v>
          </cell>
          <cell r="AP511">
            <v>1</v>
          </cell>
          <cell r="AQ511" t="str">
            <v>Adjacent Street Traffic</v>
          </cell>
          <cell r="AR511"/>
          <cell r="AS511" t="str">
            <v>*</v>
          </cell>
          <cell r="AT511">
            <v>10</v>
          </cell>
          <cell r="AU511" t="str">
            <v>*</v>
          </cell>
          <cell r="AV511" t="str">
            <v>*</v>
          </cell>
          <cell r="AW511" t="str">
            <v>*</v>
          </cell>
          <cell r="AX511" t="str">
            <v>*</v>
          </cell>
          <cell r="AY511"/>
          <cell r="AZ511"/>
          <cell r="BA511"/>
          <cell r="BB511"/>
          <cell r="BC511"/>
          <cell r="BD511"/>
        </row>
        <row r="512">
          <cell r="A512"/>
          <cell r="B512"/>
          <cell r="C512"/>
          <cell r="D512"/>
          <cell r="E512"/>
          <cell r="F512"/>
          <cell r="G512">
            <v>1</v>
          </cell>
          <cell r="H512"/>
          <cell r="I512"/>
          <cell r="J512" t="str">
            <v>Eq</v>
          </cell>
          <cell r="K512" t="str">
            <v>Eq</v>
          </cell>
          <cell r="L512" t="str">
            <v>Avg</v>
          </cell>
          <cell r="M512"/>
          <cell r="N512" t="str">
            <v>N/A</v>
          </cell>
          <cell r="O512" t="str">
            <v>N/A</v>
          </cell>
          <cell r="P512">
            <v>0.06</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937</v>
          </cell>
          <cell r="AF512" t="str">
            <v>PM Peak Hour Traffic on Adj. Street</v>
          </cell>
          <cell r="AG512" t="str">
            <v>*</v>
          </cell>
          <cell r="AH512" t="str">
            <v>*</v>
          </cell>
          <cell r="AI512">
            <v>0.06</v>
          </cell>
          <cell r="AJ512" t="str">
            <v>*</v>
          </cell>
          <cell r="AK512" t="str">
            <v>*</v>
          </cell>
          <cell r="AL512">
            <v>0.51</v>
          </cell>
          <cell r="AM512">
            <v>0.49</v>
          </cell>
          <cell r="AN512">
            <v>1</v>
          </cell>
          <cell r="AO512">
            <v>1</v>
          </cell>
          <cell r="AP512">
            <v>1</v>
          </cell>
          <cell r="AQ512"/>
          <cell r="AR512" t="str">
            <v>Adjacent Street Traffic</v>
          </cell>
          <cell r="AS512" t="str">
            <v>*</v>
          </cell>
          <cell r="AT512" t="str">
            <v>*</v>
          </cell>
          <cell r="AU512">
            <v>8</v>
          </cell>
          <cell r="AV512" t="str">
            <v>*</v>
          </cell>
          <cell r="AW512" t="str">
            <v>*</v>
          </cell>
          <cell r="AX512" t="str">
            <v>*</v>
          </cell>
          <cell r="AY512"/>
          <cell r="AZ512"/>
          <cell r="BA512"/>
          <cell r="BB512"/>
          <cell r="BC512"/>
          <cell r="BD512"/>
        </row>
        <row r="513">
          <cell r="A513"/>
          <cell r="B513"/>
          <cell r="C513"/>
          <cell r="D513"/>
          <cell r="E513"/>
          <cell r="F513"/>
          <cell r="G513">
            <v>1</v>
          </cell>
          <cell r="H513"/>
          <cell r="I513"/>
          <cell r="J513" t="str">
            <v>Eq</v>
          </cell>
          <cell r="K513" t="str">
            <v>Avg</v>
          </cell>
          <cell r="L513" t="str">
            <v>Avg</v>
          </cell>
          <cell r="M513"/>
          <cell r="N513" t="str">
            <v>N/A</v>
          </cell>
          <cell r="O513">
            <v>4.3099999999999996</v>
          </cell>
          <cell r="P513">
            <v>1.5</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937</v>
          </cell>
          <cell r="AF513" t="str">
            <v>Seat(s)</v>
          </cell>
          <cell r="AG513" t="str">
            <v>*</v>
          </cell>
          <cell r="AH513">
            <v>4.3099999999999996</v>
          </cell>
          <cell r="AI513">
            <v>1.5</v>
          </cell>
          <cell r="AJ513">
            <v>0.52</v>
          </cell>
          <cell r="AK513">
            <v>0.48</v>
          </cell>
          <cell r="AL513">
            <v>0.45</v>
          </cell>
          <cell r="AM513">
            <v>0.55000000000000004</v>
          </cell>
          <cell r="AN513">
            <v>1</v>
          </cell>
          <cell r="AO513">
            <v>1</v>
          </cell>
          <cell r="AP513">
            <v>1</v>
          </cell>
          <cell r="AQ513" t="str">
            <v>Adjacent Street Traffic</v>
          </cell>
          <cell r="AR513" t="str">
            <v>Adjacent Street Traffic</v>
          </cell>
          <cell r="AS513" t="str">
            <v>*</v>
          </cell>
          <cell r="AT513">
            <v>4</v>
          </cell>
          <cell r="AU513">
            <v>1</v>
          </cell>
          <cell r="AV513" t="str">
            <v>*</v>
          </cell>
          <cell r="AW513">
            <v>0.98</v>
          </cell>
          <cell r="AX513" t="str">
            <v>*</v>
          </cell>
          <cell r="AY513"/>
          <cell r="AZ513" t="str">
            <v>Ln(T) = 0.82 Ln(X) + 2.12</v>
          </cell>
          <cell r="BA513"/>
          <cell r="BB513"/>
          <cell r="BC513">
            <v>0</v>
          </cell>
          <cell r="BD513"/>
        </row>
        <row r="514">
          <cell r="A514" t="str">
            <v>937a</v>
          </cell>
          <cell r="B514" t="str">
            <v xml:space="preserve">Coffee/Donut Shop w/ D.T. </v>
          </cell>
          <cell r="C514" t="str">
            <v>1,000 Sq Ft</v>
          </cell>
          <cell r="D514" t="str">
            <v>Dense Multi-Use Urban</v>
          </cell>
          <cell r="E514"/>
          <cell r="F514"/>
          <cell r="G514">
            <v>1</v>
          </cell>
          <cell r="H514"/>
          <cell r="I514"/>
          <cell r="J514" t="str">
            <v>Eq</v>
          </cell>
          <cell r="K514" t="str">
            <v>Avg</v>
          </cell>
          <cell r="L514" t="str">
            <v>Avg</v>
          </cell>
          <cell r="M514" t="str">
            <v>Yes</v>
          </cell>
          <cell r="N514" t="str">
            <v>N/A</v>
          </cell>
          <cell r="O514">
            <v>163.38999999999999</v>
          </cell>
          <cell r="P514">
            <v>83.19</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t="str">
            <v>937a</v>
          </cell>
          <cell r="AF514" t="str">
            <v>1,000 Sq Ft</v>
          </cell>
          <cell r="AG514" t="str">
            <v>*</v>
          </cell>
          <cell r="AH514">
            <v>163.38999999999999</v>
          </cell>
          <cell r="AI514">
            <v>83.19</v>
          </cell>
          <cell r="AJ514">
            <v>0.55000000000000004</v>
          </cell>
          <cell r="AK514">
            <v>0.45</v>
          </cell>
          <cell r="AL514">
            <v>0.53</v>
          </cell>
          <cell r="AM514">
            <v>0.47</v>
          </cell>
          <cell r="AN514">
            <v>1</v>
          </cell>
          <cell r="AO514">
            <v>1</v>
          </cell>
          <cell r="AP514">
            <v>1</v>
          </cell>
          <cell r="AQ514" t="str">
            <v>Adjacent Street Traffic</v>
          </cell>
          <cell r="AR514" t="str">
            <v>Adjacent Street Traffic</v>
          </cell>
          <cell r="AS514" t="str">
            <v>*</v>
          </cell>
          <cell r="AT514">
            <v>3</v>
          </cell>
          <cell r="AU514">
            <v>3</v>
          </cell>
          <cell r="AV514" t="str">
            <v>*</v>
          </cell>
          <cell r="AW514" t="str">
            <v>*</v>
          </cell>
          <cell r="AX514" t="str">
            <v>*</v>
          </cell>
          <cell r="AY514"/>
          <cell r="AZ514"/>
          <cell r="BA514"/>
          <cell r="BB514"/>
          <cell r="BC514"/>
          <cell r="BD514"/>
        </row>
        <row r="515">
          <cell r="A515">
            <v>938</v>
          </cell>
          <cell r="B515" t="str">
            <v>Coffee/Donut Shop w/ D.T. No Indoor Seats</v>
          </cell>
          <cell r="C515" t="str">
            <v>1,000 Sq Ft</v>
          </cell>
          <cell r="D515" t="str">
            <v>General Urban/Suburban</v>
          </cell>
          <cell r="E515"/>
          <cell r="F515"/>
          <cell r="G515">
            <v>1</v>
          </cell>
          <cell r="H515"/>
          <cell r="I515"/>
          <cell r="J515" t="str">
            <v>Avg</v>
          </cell>
          <cell r="K515" t="str">
            <v>Avg</v>
          </cell>
          <cell r="L515" t="str">
            <v>Avg</v>
          </cell>
          <cell r="M515" t="str">
            <v/>
          </cell>
          <cell r="N515">
            <v>179</v>
          </cell>
          <cell r="O515">
            <v>39.81</v>
          </cell>
          <cell r="P515">
            <v>15.08</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938</v>
          </cell>
          <cell r="AF515" t="str">
            <v>Drive-In Lane(s)</v>
          </cell>
          <cell r="AG515">
            <v>179</v>
          </cell>
          <cell r="AH515">
            <v>39.81</v>
          </cell>
          <cell r="AI515">
            <v>15.08</v>
          </cell>
          <cell r="AJ515">
            <v>0.5</v>
          </cell>
          <cell r="AK515">
            <v>0.5</v>
          </cell>
          <cell r="AL515">
            <v>0.5</v>
          </cell>
          <cell r="AM515">
            <v>0.5</v>
          </cell>
          <cell r="AN515">
            <v>0.17000000000000004</v>
          </cell>
          <cell r="AO515">
            <v>0.17000000000000004</v>
          </cell>
          <cell r="AP515">
            <v>0.17000000000000004</v>
          </cell>
          <cell r="AQ515" t="str">
            <v>Adjacent Street Traffic</v>
          </cell>
          <cell r="AR515" t="str">
            <v>Adjacent Street Traffic</v>
          </cell>
          <cell r="AS515">
            <v>8</v>
          </cell>
          <cell r="AT515">
            <v>20</v>
          </cell>
          <cell r="AU515">
            <v>8</v>
          </cell>
          <cell r="AV515" t="str">
            <v>*</v>
          </cell>
          <cell r="AW515">
            <v>0.57999999999999996</v>
          </cell>
          <cell r="AX515" t="str">
            <v>*</v>
          </cell>
          <cell r="AY515"/>
          <cell r="AZ515"/>
          <cell r="BA515"/>
          <cell r="BB515"/>
          <cell r="BC515"/>
          <cell r="BD515"/>
        </row>
        <row r="516">
          <cell r="A516">
            <v>941</v>
          </cell>
          <cell r="B516" t="str">
            <v>Quick Lubrication Vehicle Shop</v>
          </cell>
          <cell r="C516" t="str">
            <v>1,000 Sq Ft</v>
          </cell>
          <cell r="D516" t="str">
            <v>General Urban/Suburban</v>
          </cell>
          <cell r="E516"/>
          <cell r="F516"/>
          <cell r="G516">
            <v>1</v>
          </cell>
          <cell r="H516"/>
          <cell r="I516"/>
          <cell r="J516" t="str">
            <v>Avg</v>
          </cell>
          <cell r="K516" t="str">
            <v>Avg</v>
          </cell>
          <cell r="L516" t="str">
            <v>Avg</v>
          </cell>
          <cell r="M516" t="str">
            <v>Yes</v>
          </cell>
          <cell r="N516">
            <v>69.569999999999993</v>
          </cell>
          <cell r="O516">
            <v>5.8</v>
          </cell>
          <cell r="P516">
            <v>8.6999999999999993</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cell r="AF516" t="str">
            <v>1,000 Sq Ft</v>
          </cell>
          <cell r="AG516">
            <v>69.569999999999993</v>
          </cell>
          <cell r="AH516">
            <v>5.8</v>
          </cell>
          <cell r="AI516">
            <v>8.6999999999999993</v>
          </cell>
          <cell r="AJ516">
            <v>0.75</v>
          </cell>
          <cell r="AK516">
            <v>0.25</v>
          </cell>
          <cell r="AL516">
            <v>0.42</v>
          </cell>
          <cell r="AM516">
            <v>0.57999999999999996</v>
          </cell>
          <cell r="AN516">
            <v>1</v>
          </cell>
          <cell r="AO516">
            <v>1</v>
          </cell>
          <cell r="AP516">
            <v>1</v>
          </cell>
          <cell r="AQ516" t="str">
            <v>Adjacent Street Traffic</v>
          </cell>
          <cell r="AR516" t="str">
            <v>Adjacent Street Traffic</v>
          </cell>
          <cell r="AS516">
            <v>1</v>
          </cell>
          <cell r="AT516">
            <v>1</v>
          </cell>
          <cell r="AU516">
            <v>1</v>
          </cell>
          <cell r="AV516" t="str">
            <v>*</v>
          </cell>
          <cell r="AW516" t="str">
            <v>*</v>
          </cell>
          <cell r="AX516" t="str">
            <v>*</v>
          </cell>
          <cell r="AY516">
            <v>0</v>
          </cell>
          <cell r="AZ516">
            <v>0</v>
          </cell>
          <cell r="BA516">
            <v>0</v>
          </cell>
          <cell r="BB516">
            <v>0</v>
          </cell>
          <cell r="BC516">
            <v>0</v>
          </cell>
          <cell r="BD516">
            <v>0</v>
          </cell>
        </row>
        <row r="517">
          <cell r="A517"/>
          <cell r="B517"/>
          <cell r="C517"/>
          <cell r="D517"/>
          <cell r="E517"/>
          <cell r="F517"/>
          <cell r="G517">
            <v>1</v>
          </cell>
          <cell r="H517"/>
          <cell r="I517"/>
          <cell r="J517" t="str">
            <v>Avg</v>
          </cell>
          <cell r="K517" t="str">
            <v>Avg</v>
          </cell>
          <cell r="L517" t="str">
            <v>Avg</v>
          </cell>
          <cell r="M517"/>
          <cell r="N517">
            <v>69.569999999999993</v>
          </cell>
          <cell r="O517">
            <v>5.8</v>
          </cell>
          <cell r="P517">
            <v>8.6999999999999993</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941</v>
          </cell>
          <cell r="AF517" t="str">
            <v>1,000 Sq Ft</v>
          </cell>
          <cell r="AG517">
            <v>69.569999999999993</v>
          </cell>
          <cell r="AH517">
            <v>5.8</v>
          </cell>
          <cell r="AI517">
            <v>8.6999999999999993</v>
          </cell>
          <cell r="AJ517">
            <v>0.75</v>
          </cell>
          <cell r="AK517">
            <v>0.25</v>
          </cell>
          <cell r="AL517">
            <v>0.42</v>
          </cell>
          <cell r="AM517">
            <v>0.57999999999999996</v>
          </cell>
          <cell r="AN517">
            <v>1</v>
          </cell>
          <cell r="AO517">
            <v>1</v>
          </cell>
          <cell r="AP517">
            <v>1</v>
          </cell>
          <cell r="AQ517" t="str">
            <v>Adjacent Street Traffic</v>
          </cell>
          <cell r="AR517" t="str">
            <v>Adjacent Street Traffic</v>
          </cell>
          <cell r="AS517">
            <v>1</v>
          </cell>
          <cell r="AT517">
            <v>1</v>
          </cell>
          <cell r="AU517">
            <v>1</v>
          </cell>
          <cell r="AV517" t="str">
            <v>*</v>
          </cell>
          <cell r="AW517" t="str">
            <v>*</v>
          </cell>
          <cell r="AX517" t="str">
            <v>*</v>
          </cell>
          <cell r="AY517"/>
          <cell r="AZ517"/>
          <cell r="BA517"/>
          <cell r="BB517"/>
          <cell r="BC517"/>
          <cell r="BD517"/>
        </row>
        <row r="518">
          <cell r="A518"/>
          <cell r="B518"/>
          <cell r="C518"/>
          <cell r="D518"/>
          <cell r="E518"/>
          <cell r="F518"/>
          <cell r="G518">
            <v>1</v>
          </cell>
          <cell r="H518"/>
          <cell r="I518"/>
          <cell r="J518" t="str">
            <v>Avg</v>
          </cell>
          <cell r="K518" t="str">
            <v>Avg</v>
          </cell>
          <cell r="L518" t="str">
            <v>Avg</v>
          </cell>
          <cell r="M518"/>
          <cell r="N518">
            <v>16</v>
          </cell>
          <cell r="O518">
            <v>1.33</v>
          </cell>
          <cell r="P518">
            <v>2</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941</v>
          </cell>
          <cell r="AF518" t="str">
            <v>Employee(s)</v>
          </cell>
          <cell r="AG518">
            <v>16</v>
          </cell>
          <cell r="AH518">
            <v>1.33</v>
          </cell>
          <cell r="AI518">
            <v>2</v>
          </cell>
          <cell r="AJ518">
            <v>0.75</v>
          </cell>
          <cell r="AK518">
            <v>0.25</v>
          </cell>
          <cell r="AL518">
            <v>0.42</v>
          </cell>
          <cell r="AM518">
            <v>0.57999999999999996</v>
          </cell>
          <cell r="AN518">
            <v>1</v>
          </cell>
          <cell r="AO518">
            <v>1</v>
          </cell>
          <cell r="AP518">
            <v>1</v>
          </cell>
          <cell r="AQ518" t="str">
            <v>Adjacent Street Traffic</v>
          </cell>
          <cell r="AR518" t="str">
            <v>Adjacent Street Traffic</v>
          </cell>
          <cell r="AS518">
            <v>1</v>
          </cell>
          <cell r="AT518">
            <v>1</v>
          </cell>
          <cell r="AU518">
            <v>1</v>
          </cell>
          <cell r="AV518" t="str">
            <v>*</v>
          </cell>
          <cell r="AW518" t="str">
            <v>*</v>
          </cell>
          <cell r="AX518" t="str">
            <v>*</v>
          </cell>
          <cell r="AY518"/>
          <cell r="AZ518"/>
          <cell r="BA518"/>
          <cell r="BB518"/>
          <cell r="BC518"/>
          <cell r="BD518"/>
        </row>
        <row r="519">
          <cell r="A519"/>
          <cell r="B519"/>
          <cell r="C519"/>
          <cell r="D519"/>
          <cell r="E519"/>
          <cell r="F519"/>
          <cell r="G519">
            <v>1</v>
          </cell>
          <cell r="H519"/>
          <cell r="I519"/>
          <cell r="J519" t="str">
            <v>Avg</v>
          </cell>
          <cell r="K519" t="str">
            <v>Avg</v>
          </cell>
          <cell r="L519" t="str">
            <v>Avg</v>
          </cell>
          <cell r="M519"/>
          <cell r="N519">
            <v>40</v>
          </cell>
          <cell r="O519">
            <v>3</v>
          </cell>
          <cell r="P519">
            <v>4.8499999999999996</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941</v>
          </cell>
          <cell r="AF519" t="str">
            <v>Servicing Position(s)</v>
          </cell>
          <cell r="AG519">
            <v>40</v>
          </cell>
          <cell r="AH519">
            <v>3</v>
          </cell>
          <cell r="AI519">
            <v>4.8499999999999996</v>
          </cell>
          <cell r="AJ519">
            <v>0.67</v>
          </cell>
          <cell r="AK519">
            <v>0.33</v>
          </cell>
          <cell r="AL519">
            <v>0.56000000000000005</v>
          </cell>
          <cell r="AM519">
            <v>0.44</v>
          </cell>
          <cell r="AN519">
            <v>1</v>
          </cell>
          <cell r="AO519">
            <v>1</v>
          </cell>
          <cell r="AP519">
            <v>1</v>
          </cell>
          <cell r="AQ519" t="str">
            <v>Adjacent Street Traffic</v>
          </cell>
          <cell r="AR519" t="str">
            <v>Adjacent Street Traffic</v>
          </cell>
          <cell r="AS519">
            <v>1</v>
          </cell>
          <cell r="AT519">
            <v>1</v>
          </cell>
          <cell r="AU519">
            <v>10</v>
          </cell>
          <cell r="AV519" t="str">
            <v>*</v>
          </cell>
          <cell r="AW519" t="str">
            <v>*</v>
          </cell>
          <cell r="AX519" t="str">
            <v>*</v>
          </cell>
          <cell r="AY519"/>
          <cell r="AZ519"/>
          <cell r="BA519"/>
          <cell r="BB519"/>
          <cell r="BC519"/>
          <cell r="BD519"/>
        </row>
        <row r="520">
          <cell r="A520">
            <v>942</v>
          </cell>
          <cell r="B520" t="str">
            <v>Automobile Care Center</v>
          </cell>
          <cell r="C520" t="str">
            <v>1,000 Sq Ft</v>
          </cell>
          <cell r="D520" t="str">
            <v>General Urban/Suburban</v>
          </cell>
          <cell r="E520"/>
          <cell r="F520"/>
          <cell r="G520">
            <v>1</v>
          </cell>
          <cell r="H520"/>
          <cell r="I520"/>
          <cell r="J520" t="str">
            <v>Eq</v>
          </cell>
          <cell r="K520" t="str">
            <v>Avg</v>
          </cell>
          <cell r="L520" t="str">
            <v>Avg</v>
          </cell>
          <cell r="M520" t="str">
            <v/>
          </cell>
          <cell r="N520" t="str">
            <v>N/A</v>
          </cell>
          <cell r="O520">
            <v>2.25</v>
          </cell>
          <cell r="P520">
            <v>3.11</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cell r="AF520" t="str">
            <v>1,000 Sq Ft</v>
          </cell>
          <cell r="AG520" t="str">
            <v>*</v>
          </cell>
          <cell r="AH520">
            <v>2.25</v>
          </cell>
          <cell r="AI520">
            <v>3.11</v>
          </cell>
          <cell r="AJ520">
            <v>0.66</v>
          </cell>
          <cell r="AK520">
            <v>0.34</v>
          </cell>
          <cell r="AL520">
            <v>0.48</v>
          </cell>
          <cell r="AM520">
            <v>0.52</v>
          </cell>
          <cell r="AN520">
            <v>1</v>
          </cell>
          <cell r="AO520">
            <v>1</v>
          </cell>
          <cell r="AP520">
            <v>1</v>
          </cell>
          <cell r="AQ520" t="str">
            <v>Adjacent Street Traffic</v>
          </cell>
          <cell r="AR520" t="str">
            <v>Adjacent Street Traffic</v>
          </cell>
          <cell r="AS520" t="str">
            <v>*</v>
          </cell>
          <cell r="AT520">
            <v>6</v>
          </cell>
          <cell r="AU520">
            <v>6</v>
          </cell>
          <cell r="AV520" t="str">
            <v>*</v>
          </cell>
          <cell r="AW520" t="str">
            <v>*</v>
          </cell>
          <cell r="AX520">
            <v>0.83</v>
          </cell>
          <cell r="AY520">
            <v>0</v>
          </cell>
          <cell r="AZ520">
            <v>0</v>
          </cell>
          <cell r="BA520" t="str">
            <v>T = 2.41(X) + 11.83</v>
          </cell>
          <cell r="BB520">
            <v>0</v>
          </cell>
          <cell r="BC520">
            <v>0</v>
          </cell>
          <cell r="BD520">
            <v>0</v>
          </cell>
        </row>
        <row r="521">
          <cell r="A521"/>
          <cell r="B521"/>
          <cell r="C521"/>
          <cell r="D521"/>
          <cell r="E521"/>
          <cell r="F521"/>
          <cell r="G521">
            <v>1</v>
          </cell>
          <cell r="H521"/>
          <cell r="I521"/>
          <cell r="J521" t="str">
            <v>Eq</v>
          </cell>
          <cell r="K521" t="str">
            <v>Avg</v>
          </cell>
          <cell r="L521" t="str">
            <v>Avg</v>
          </cell>
          <cell r="M521"/>
          <cell r="N521" t="str">
            <v>N/A</v>
          </cell>
          <cell r="O521">
            <v>2.25</v>
          </cell>
          <cell r="P521">
            <v>3.11</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942</v>
          </cell>
          <cell r="AF521" t="str">
            <v>1,000 Sq Ft</v>
          </cell>
          <cell r="AG521" t="str">
            <v>*</v>
          </cell>
          <cell r="AH521">
            <v>2.25</v>
          </cell>
          <cell r="AI521">
            <v>3.11</v>
          </cell>
          <cell r="AJ521">
            <v>0.66</v>
          </cell>
          <cell r="AK521">
            <v>0.34</v>
          </cell>
          <cell r="AL521">
            <v>0.48</v>
          </cell>
          <cell r="AM521">
            <v>0.52</v>
          </cell>
          <cell r="AN521">
            <v>1</v>
          </cell>
          <cell r="AO521">
            <v>1</v>
          </cell>
          <cell r="AP521">
            <v>1</v>
          </cell>
          <cell r="AQ521" t="str">
            <v>Adjacent Street Traffic</v>
          </cell>
          <cell r="AR521" t="str">
            <v>Adjacent Street Traffic</v>
          </cell>
          <cell r="AS521" t="str">
            <v>*</v>
          </cell>
          <cell r="AT521">
            <v>6</v>
          </cell>
          <cell r="AU521">
            <v>6</v>
          </cell>
          <cell r="AV521" t="str">
            <v>*</v>
          </cell>
          <cell r="AW521" t="str">
            <v>*</v>
          </cell>
          <cell r="AX521">
            <v>0.83</v>
          </cell>
          <cell r="AY521"/>
          <cell r="AZ521"/>
          <cell r="BA521" t="str">
            <v>T = 2.41(X) + 11.83</v>
          </cell>
          <cell r="BB521"/>
          <cell r="BC521"/>
          <cell r="BD521">
            <v>0</v>
          </cell>
        </row>
        <row r="522">
          <cell r="A522"/>
          <cell r="B522"/>
          <cell r="C522"/>
          <cell r="D522"/>
          <cell r="E522"/>
          <cell r="F522"/>
          <cell r="G522">
            <v>1</v>
          </cell>
          <cell r="H522"/>
          <cell r="I522"/>
          <cell r="J522" t="str">
            <v>Eq</v>
          </cell>
          <cell r="K522" t="str">
            <v>Avg</v>
          </cell>
          <cell r="L522" t="str">
            <v>Avg</v>
          </cell>
          <cell r="M522"/>
          <cell r="N522" t="str">
            <v>N/A</v>
          </cell>
          <cell r="O522">
            <v>1</v>
          </cell>
          <cell r="P522">
            <v>1.43</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942</v>
          </cell>
          <cell r="AF522" t="str">
            <v>Employee(s)</v>
          </cell>
          <cell r="AG522" t="str">
            <v>*</v>
          </cell>
          <cell r="AH522">
            <v>1</v>
          </cell>
          <cell r="AI522">
            <v>1.43</v>
          </cell>
          <cell r="AJ522">
            <v>0.68</v>
          </cell>
          <cell r="AK522">
            <v>0.32</v>
          </cell>
          <cell r="AL522" t="str">
            <v>*</v>
          </cell>
          <cell r="AM522" t="str">
            <v>*</v>
          </cell>
          <cell r="AN522">
            <v>1</v>
          </cell>
          <cell r="AO522">
            <v>1</v>
          </cell>
          <cell r="AP522">
            <v>1</v>
          </cell>
          <cell r="AQ522" t="str">
            <v>Adjacent Street Traffic</v>
          </cell>
          <cell r="AR522" t="str">
            <v>Adjacent Street Traffic</v>
          </cell>
          <cell r="AS522" t="str">
            <v>*</v>
          </cell>
          <cell r="AT522">
            <v>1</v>
          </cell>
          <cell r="AU522">
            <v>1</v>
          </cell>
          <cell r="AV522" t="str">
            <v>*</v>
          </cell>
          <cell r="AW522" t="str">
            <v>*</v>
          </cell>
          <cell r="AX522" t="str">
            <v>*</v>
          </cell>
          <cell r="AY522"/>
          <cell r="AZ522"/>
          <cell r="BA522"/>
          <cell r="BB522"/>
          <cell r="BC522"/>
          <cell r="BD522"/>
        </row>
        <row r="523">
          <cell r="A523"/>
          <cell r="B523"/>
          <cell r="C523"/>
          <cell r="D523"/>
          <cell r="E523"/>
          <cell r="F523"/>
          <cell r="G523">
            <v>1</v>
          </cell>
          <cell r="H523"/>
          <cell r="I523"/>
          <cell r="J523" t="str">
            <v>Eq</v>
          </cell>
          <cell r="K523" t="str">
            <v>Avg</v>
          </cell>
          <cell r="L523" t="str">
            <v>Avg</v>
          </cell>
          <cell r="M523"/>
          <cell r="N523" t="str">
            <v>N/A</v>
          </cell>
          <cell r="O523">
            <v>1.52</v>
          </cell>
          <cell r="P523">
            <v>2.17</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942</v>
          </cell>
          <cell r="AF523" t="str">
            <v>Service Bay(s)</v>
          </cell>
          <cell r="AG523" t="str">
            <v>*</v>
          </cell>
          <cell r="AH523">
            <v>1.52</v>
          </cell>
          <cell r="AI523">
            <v>2.17</v>
          </cell>
          <cell r="AJ523">
            <v>0.68</v>
          </cell>
          <cell r="AK523">
            <v>0.32</v>
          </cell>
          <cell r="AL523" t="str">
            <v>*</v>
          </cell>
          <cell r="AM523" t="str">
            <v>*</v>
          </cell>
          <cell r="AN523">
            <v>1</v>
          </cell>
          <cell r="AO523">
            <v>1</v>
          </cell>
          <cell r="AP523">
            <v>1</v>
          </cell>
          <cell r="AQ523" t="str">
            <v>Adjacent Street Traffic</v>
          </cell>
          <cell r="AR523" t="str">
            <v>Adjacent Street Traffic</v>
          </cell>
          <cell r="AS523" t="str">
            <v>*</v>
          </cell>
          <cell r="AT523">
            <v>1</v>
          </cell>
          <cell r="AU523">
            <v>1</v>
          </cell>
          <cell r="AV523" t="str">
            <v>*</v>
          </cell>
          <cell r="AW523" t="str">
            <v>*</v>
          </cell>
          <cell r="AX523" t="str">
            <v>*</v>
          </cell>
          <cell r="AY523"/>
          <cell r="AZ523"/>
          <cell r="BA523"/>
          <cell r="BB523"/>
          <cell r="BC523"/>
          <cell r="BD523"/>
        </row>
        <row r="524">
          <cell r="A524">
            <v>943</v>
          </cell>
          <cell r="B524" t="str">
            <v>Automobile Parts and Service Center</v>
          </cell>
          <cell r="C524" t="str">
            <v>1,000 Sq Ft</v>
          </cell>
          <cell r="D524" t="str">
            <v>General Urban/Suburban</v>
          </cell>
          <cell r="E524"/>
          <cell r="F524"/>
          <cell r="G524">
            <v>1</v>
          </cell>
          <cell r="H524"/>
          <cell r="I524"/>
          <cell r="J524" t="str">
            <v>Eq</v>
          </cell>
          <cell r="K524" t="str">
            <v>Eq</v>
          </cell>
          <cell r="L524" t="str">
            <v>Eq</v>
          </cell>
          <cell r="M524" t="str">
            <v/>
          </cell>
          <cell r="N524" t="str">
            <v>N/A</v>
          </cell>
          <cell r="O524" t="str">
            <v>N/A</v>
          </cell>
          <cell r="P524" t="str">
            <v>N/A</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cell r="AF524" t="str">
            <v>1,000 Sq Ft</v>
          </cell>
          <cell r="AG524">
            <v>16.600000000000001</v>
          </cell>
          <cell r="AH524">
            <v>1.91</v>
          </cell>
          <cell r="AI524">
            <v>2.06</v>
          </cell>
          <cell r="AJ524">
            <v>0.72</v>
          </cell>
          <cell r="AK524">
            <v>0.28000000000000003</v>
          </cell>
          <cell r="AL524">
            <v>0.39</v>
          </cell>
          <cell r="AM524">
            <v>0.61</v>
          </cell>
          <cell r="AN524">
            <v>1</v>
          </cell>
          <cell r="AO524">
            <v>1</v>
          </cell>
          <cell r="AP524">
            <v>1</v>
          </cell>
          <cell r="AQ524" t="str">
            <v>Adjacent Street Traffic</v>
          </cell>
          <cell r="AR524" t="str">
            <v>Adjacent Street Traffic</v>
          </cell>
          <cell r="AS524">
            <v>27</v>
          </cell>
          <cell r="AT524">
            <v>26</v>
          </cell>
          <cell r="AU524">
            <v>27</v>
          </cell>
          <cell r="AV524" t="str">
            <v>*</v>
          </cell>
          <cell r="AW524" t="str">
            <v>*</v>
          </cell>
          <cell r="AX524" t="str">
            <v>*</v>
          </cell>
          <cell r="AY524">
            <v>0</v>
          </cell>
          <cell r="AZ524">
            <v>0</v>
          </cell>
          <cell r="BA524">
            <v>0</v>
          </cell>
          <cell r="BB524">
            <v>0</v>
          </cell>
          <cell r="BC524">
            <v>0</v>
          </cell>
          <cell r="BD524">
            <v>0</v>
          </cell>
        </row>
        <row r="525">
          <cell r="A525"/>
          <cell r="B525"/>
          <cell r="C525"/>
          <cell r="D525"/>
          <cell r="E525"/>
          <cell r="F525"/>
          <cell r="G525">
            <v>1</v>
          </cell>
          <cell r="H525"/>
          <cell r="I525"/>
          <cell r="J525" t="str">
            <v>Eq</v>
          </cell>
          <cell r="K525" t="str">
            <v>Eq</v>
          </cell>
          <cell r="L525" t="str">
            <v>Eq</v>
          </cell>
          <cell r="M525"/>
          <cell r="N525" t="str">
            <v>N/A</v>
          </cell>
          <cell r="O525" t="str">
            <v>N/A</v>
          </cell>
          <cell r="P525" t="str">
            <v>N/A</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943</v>
          </cell>
          <cell r="AF525" t="str">
            <v>1,000 Sq Ft</v>
          </cell>
          <cell r="AG525">
            <v>16.600000000000001</v>
          </cell>
          <cell r="AH525">
            <v>1.91</v>
          </cell>
          <cell r="AI525">
            <v>2.06</v>
          </cell>
          <cell r="AJ525">
            <v>0.72</v>
          </cell>
          <cell r="AK525">
            <v>0.28000000000000003</v>
          </cell>
          <cell r="AL525">
            <v>0.39</v>
          </cell>
          <cell r="AM525">
            <v>0.61</v>
          </cell>
          <cell r="AN525">
            <v>1</v>
          </cell>
          <cell r="AO525">
            <v>1</v>
          </cell>
          <cell r="AP525">
            <v>1</v>
          </cell>
          <cell r="AQ525" t="str">
            <v>Adjacent Street Traffic</v>
          </cell>
          <cell r="AR525" t="str">
            <v>Adjacent Street Traffic</v>
          </cell>
          <cell r="AS525">
            <v>27</v>
          </cell>
          <cell r="AT525">
            <v>26</v>
          </cell>
          <cell r="AU525">
            <v>27</v>
          </cell>
          <cell r="AV525" t="str">
            <v>*</v>
          </cell>
          <cell r="AW525" t="str">
            <v>*</v>
          </cell>
          <cell r="AX525" t="str">
            <v>*</v>
          </cell>
          <cell r="AY525"/>
          <cell r="AZ525"/>
          <cell r="BA525"/>
          <cell r="BB525"/>
          <cell r="BC525"/>
          <cell r="BD525"/>
        </row>
        <row r="526">
          <cell r="A526"/>
          <cell r="B526"/>
          <cell r="C526"/>
          <cell r="D526"/>
          <cell r="E526"/>
          <cell r="F526"/>
          <cell r="G526">
            <v>1</v>
          </cell>
          <cell r="H526"/>
          <cell r="I526"/>
          <cell r="J526" t="str">
            <v>Avg</v>
          </cell>
          <cell r="K526" t="str">
            <v>Avg</v>
          </cell>
          <cell r="L526" t="str">
            <v>Eq</v>
          </cell>
          <cell r="M526"/>
          <cell r="N526">
            <v>11.44</v>
          </cell>
          <cell r="O526">
            <v>1.37</v>
          </cell>
          <cell r="P526" t="str">
            <v>N/A</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943</v>
          </cell>
          <cell r="AF526" t="str">
            <v>Employee(s)</v>
          </cell>
          <cell r="AG526">
            <v>11.44</v>
          </cell>
          <cell r="AH526">
            <v>1.37</v>
          </cell>
          <cell r="AI526">
            <v>1.42</v>
          </cell>
          <cell r="AJ526">
            <v>0.72</v>
          </cell>
          <cell r="AK526">
            <v>0.28000000000000003</v>
          </cell>
          <cell r="AL526">
            <v>0.39</v>
          </cell>
          <cell r="AM526">
            <v>0.61</v>
          </cell>
          <cell r="AN526">
            <v>1</v>
          </cell>
          <cell r="AO526">
            <v>1</v>
          </cell>
          <cell r="AP526">
            <v>1</v>
          </cell>
          <cell r="AQ526" t="str">
            <v>Adjacent Street Traffic</v>
          </cell>
          <cell r="AR526" t="str">
            <v>Adjacent Street Traffic</v>
          </cell>
          <cell r="AS526">
            <v>27</v>
          </cell>
          <cell r="AT526">
            <v>27</v>
          </cell>
          <cell r="AU526">
            <v>27</v>
          </cell>
          <cell r="AV526">
            <v>0.65</v>
          </cell>
          <cell r="AW526">
            <v>0.64</v>
          </cell>
          <cell r="AX526" t="str">
            <v>*</v>
          </cell>
          <cell r="AY526" t="str">
            <v>T = 7.99(X) + 29.41</v>
          </cell>
          <cell r="AZ526" t="str">
            <v>T = 1.04(X) + 2.80</v>
          </cell>
          <cell r="BA526"/>
          <cell r="BB526">
            <v>0</v>
          </cell>
          <cell r="BC526">
            <v>0</v>
          </cell>
          <cell r="BD526"/>
        </row>
        <row r="527">
          <cell r="A527">
            <v>944</v>
          </cell>
          <cell r="B527" t="str">
            <v>Gasoline/Service Station</v>
          </cell>
          <cell r="C527" t="str">
            <v>AM Peak Hour Traffic on Adj. Street</v>
          </cell>
          <cell r="D527" t="str">
            <v>General Urban/Suburban</v>
          </cell>
          <cell r="E527"/>
          <cell r="F527"/>
          <cell r="G527">
            <v>1</v>
          </cell>
          <cell r="H527"/>
          <cell r="I527"/>
          <cell r="J527" t="str">
            <v>Eq</v>
          </cell>
          <cell r="K527" t="str">
            <v>Avg</v>
          </cell>
          <cell r="L527" t="str">
            <v>Avg</v>
          </cell>
          <cell r="M527" t="str">
            <v/>
          </cell>
          <cell r="N527" t="str">
            <v>N/A</v>
          </cell>
          <cell r="O527">
            <v>0.04</v>
          </cell>
          <cell r="P527" t="str">
            <v>*</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cell r="AF527" t="str">
            <v>AM Peak Hour Traffic on Adj. Street</v>
          </cell>
          <cell r="AG527" t="str">
            <v>*</v>
          </cell>
          <cell r="AH527">
            <v>0.04</v>
          </cell>
          <cell r="AI527" t="str">
            <v>*</v>
          </cell>
          <cell r="AJ527">
            <v>0.51</v>
          </cell>
          <cell r="AK527">
            <v>0.49</v>
          </cell>
          <cell r="AL527">
            <v>0.51</v>
          </cell>
          <cell r="AM527">
            <v>0.49</v>
          </cell>
          <cell r="AN527">
            <v>1</v>
          </cell>
          <cell r="AO527">
            <v>0.42000000000000004</v>
          </cell>
          <cell r="AP527">
            <v>0.58000000000000007</v>
          </cell>
          <cell r="AQ527" t="str">
            <v>Adjacent Street Traffic</v>
          </cell>
          <cell r="AR527" t="str">
            <v>Adjacent Street Traffic</v>
          </cell>
          <cell r="AS527" t="str">
            <v>*</v>
          </cell>
          <cell r="AT527">
            <v>12</v>
          </cell>
          <cell r="AU527">
            <v>13</v>
          </cell>
          <cell r="AV527" t="str">
            <v>*</v>
          </cell>
          <cell r="AW527" t="str">
            <v>*</v>
          </cell>
          <cell r="AX527" t="str">
            <v>*</v>
          </cell>
          <cell r="AY527">
            <v>0</v>
          </cell>
          <cell r="AZ527">
            <v>0</v>
          </cell>
          <cell r="BA527">
            <v>0</v>
          </cell>
          <cell r="BB527">
            <v>0</v>
          </cell>
          <cell r="BC527">
            <v>0</v>
          </cell>
          <cell r="BD527">
            <v>0</v>
          </cell>
        </row>
        <row r="528">
          <cell r="A528"/>
          <cell r="B528"/>
          <cell r="C528"/>
          <cell r="D528"/>
          <cell r="E528"/>
          <cell r="F528"/>
          <cell r="G528">
            <v>1</v>
          </cell>
          <cell r="H528"/>
          <cell r="I528"/>
          <cell r="J528" t="str">
            <v>Eq</v>
          </cell>
          <cell r="K528" t="str">
            <v>Avg</v>
          </cell>
          <cell r="L528" t="str">
            <v>Avg</v>
          </cell>
          <cell r="M528"/>
          <cell r="N528" t="str">
            <v>N/A</v>
          </cell>
          <cell r="O528">
            <v>0.04</v>
          </cell>
          <cell r="P528" t="str">
            <v>*</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944</v>
          </cell>
          <cell r="AF528" t="str">
            <v>AM Peak Hour Traffic on Adj. Street</v>
          </cell>
          <cell r="AG528" t="str">
            <v>*</v>
          </cell>
          <cell r="AH528">
            <v>0.04</v>
          </cell>
          <cell r="AI528" t="str">
            <v>*</v>
          </cell>
          <cell r="AJ528">
            <v>0.51</v>
          </cell>
          <cell r="AK528">
            <v>0.49</v>
          </cell>
          <cell r="AL528">
            <v>0.51</v>
          </cell>
          <cell r="AM528">
            <v>0.49</v>
          </cell>
          <cell r="AN528">
            <v>1</v>
          </cell>
          <cell r="AO528">
            <v>0.42000000000000004</v>
          </cell>
          <cell r="AP528">
            <v>0.58000000000000007</v>
          </cell>
          <cell r="AQ528" t="str">
            <v>Adjacent Street Traffic</v>
          </cell>
          <cell r="AR528" t="str">
            <v>Adjacent Street Traffic</v>
          </cell>
          <cell r="AS528" t="str">
            <v>*</v>
          </cell>
          <cell r="AT528">
            <v>12</v>
          </cell>
          <cell r="AU528">
            <v>13</v>
          </cell>
          <cell r="AV528" t="str">
            <v>*</v>
          </cell>
          <cell r="AW528" t="str">
            <v>*</v>
          </cell>
          <cell r="AX528" t="str">
            <v>*</v>
          </cell>
          <cell r="AY528"/>
          <cell r="AZ528"/>
          <cell r="BA528"/>
          <cell r="BB528"/>
          <cell r="BC528"/>
          <cell r="BD528"/>
        </row>
        <row r="529">
          <cell r="A529"/>
          <cell r="B529"/>
          <cell r="C529"/>
          <cell r="D529"/>
          <cell r="E529"/>
          <cell r="F529"/>
          <cell r="G529">
            <v>1</v>
          </cell>
          <cell r="H529"/>
          <cell r="I529"/>
          <cell r="J529" t="str">
            <v>Eq</v>
          </cell>
          <cell r="K529" t="str">
            <v>Eq</v>
          </cell>
          <cell r="L529" t="str">
            <v>Avg</v>
          </cell>
          <cell r="M529"/>
          <cell r="N529" t="str">
            <v>N/A</v>
          </cell>
          <cell r="O529" t="str">
            <v>N/A</v>
          </cell>
          <cell r="P529">
            <v>0.04</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944</v>
          </cell>
          <cell r="AF529" t="str">
            <v>PM Peak Hour Traffic on Adj. Street</v>
          </cell>
          <cell r="AG529" t="str">
            <v>*</v>
          </cell>
          <cell r="AH529" t="str">
            <v>*</v>
          </cell>
          <cell r="AI529">
            <v>0.04</v>
          </cell>
          <cell r="AJ529" t="str">
            <v>*</v>
          </cell>
          <cell r="AK529" t="str">
            <v>*</v>
          </cell>
          <cell r="AL529">
            <v>0.51</v>
          </cell>
          <cell r="AM529">
            <v>0.49</v>
          </cell>
          <cell r="AN529">
            <v>1</v>
          </cell>
          <cell r="AO529">
            <v>0.42000000000000004</v>
          </cell>
          <cell r="AP529">
            <v>0.58000000000000007</v>
          </cell>
          <cell r="AQ529"/>
          <cell r="AR529" t="str">
            <v>Adjacent Street Traffic</v>
          </cell>
          <cell r="AS529" t="str">
            <v>*</v>
          </cell>
          <cell r="AT529" t="str">
            <v>*</v>
          </cell>
          <cell r="AU529">
            <v>13</v>
          </cell>
          <cell r="AV529" t="str">
            <v>*</v>
          </cell>
          <cell r="AW529" t="str">
            <v>*</v>
          </cell>
          <cell r="AX529" t="str">
            <v>*</v>
          </cell>
          <cell r="AY529"/>
          <cell r="AZ529"/>
          <cell r="BA529"/>
          <cell r="BB529"/>
          <cell r="BC529"/>
          <cell r="BD529"/>
        </row>
        <row r="530">
          <cell r="A530"/>
          <cell r="B530"/>
          <cell r="C530"/>
          <cell r="D530"/>
          <cell r="E530"/>
          <cell r="F530"/>
          <cell r="G530">
            <v>1</v>
          </cell>
          <cell r="H530"/>
          <cell r="I530"/>
          <cell r="J530" t="str">
            <v>Avg</v>
          </cell>
          <cell r="K530" t="str">
            <v>Avg</v>
          </cell>
          <cell r="L530" t="str">
            <v>Avg</v>
          </cell>
          <cell r="M530"/>
          <cell r="N530">
            <v>275.77999999999997</v>
          </cell>
          <cell r="O530">
            <v>17.37</v>
          </cell>
          <cell r="P530">
            <v>22.89</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944</v>
          </cell>
          <cell r="AF530" t="str">
            <v>Employee(s)</v>
          </cell>
          <cell r="AG530">
            <v>275.77999999999997</v>
          </cell>
          <cell r="AH530">
            <v>17.37</v>
          </cell>
          <cell r="AI530">
            <v>22.89</v>
          </cell>
          <cell r="AJ530">
            <v>0.49</v>
          </cell>
          <cell r="AK530">
            <v>0.51</v>
          </cell>
          <cell r="AL530">
            <v>0.5</v>
          </cell>
          <cell r="AM530">
            <v>0.5</v>
          </cell>
          <cell r="AN530">
            <v>1</v>
          </cell>
          <cell r="AO530">
            <v>0.42000000000000004</v>
          </cell>
          <cell r="AP530">
            <v>0.58000000000000007</v>
          </cell>
          <cell r="AQ530" t="str">
            <v>Adjacent Street Traffic</v>
          </cell>
          <cell r="AR530" t="str">
            <v>Adjacent Street Traffic</v>
          </cell>
          <cell r="AS530">
            <v>12</v>
          </cell>
          <cell r="AT530">
            <v>12</v>
          </cell>
          <cell r="AU530">
            <v>12</v>
          </cell>
          <cell r="AV530" t="str">
            <v>*</v>
          </cell>
          <cell r="AW530" t="str">
            <v>*</v>
          </cell>
          <cell r="AX530">
            <v>0.69</v>
          </cell>
          <cell r="AY530"/>
          <cell r="AZ530"/>
          <cell r="BA530" t="str">
            <v>T = 20.59(X) + 10.34</v>
          </cell>
          <cell r="BB530"/>
          <cell r="BC530"/>
          <cell r="BD530">
            <v>0</v>
          </cell>
        </row>
        <row r="531">
          <cell r="A531"/>
          <cell r="B531"/>
          <cell r="C531"/>
          <cell r="D531"/>
          <cell r="E531"/>
          <cell r="F531"/>
          <cell r="G531">
            <v>1</v>
          </cell>
          <cell r="H531"/>
          <cell r="I531"/>
          <cell r="J531" t="str">
            <v>Avg</v>
          </cell>
          <cell r="K531" t="str">
            <v>Eq</v>
          </cell>
          <cell r="L531" t="str">
            <v>Eq</v>
          </cell>
          <cell r="M531"/>
          <cell r="N531">
            <v>172.01</v>
          </cell>
          <cell r="O531" t="str">
            <v>N/A</v>
          </cell>
          <cell r="P531" t="str">
            <v>N/A</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944</v>
          </cell>
          <cell r="AF531" t="str">
            <v>Fueling Position(s)</v>
          </cell>
          <cell r="AG531">
            <v>172.01</v>
          </cell>
          <cell r="AH531">
            <v>10.28</v>
          </cell>
          <cell r="AI531">
            <v>13.91</v>
          </cell>
          <cell r="AJ531">
            <v>0.5</v>
          </cell>
          <cell r="AK531">
            <v>0.5</v>
          </cell>
          <cell r="AL531">
            <v>0.5</v>
          </cell>
          <cell r="AM531">
            <v>0.5</v>
          </cell>
          <cell r="AN531">
            <v>1</v>
          </cell>
          <cell r="AO531">
            <v>0.42000000000000004</v>
          </cell>
          <cell r="AP531">
            <v>0.58000000000000007</v>
          </cell>
          <cell r="AQ531" t="str">
            <v>Adjacent Street Traffic</v>
          </cell>
          <cell r="AR531" t="str">
            <v>Adjacent Street Traffic</v>
          </cell>
          <cell r="AS531">
            <v>18</v>
          </cell>
          <cell r="AT531">
            <v>53</v>
          </cell>
          <cell r="AU531">
            <v>65</v>
          </cell>
          <cell r="AV531" t="str">
            <v>*</v>
          </cell>
          <cell r="AW531" t="str">
            <v>*</v>
          </cell>
          <cell r="AX531" t="str">
            <v>*</v>
          </cell>
          <cell r="AY531"/>
          <cell r="AZ531"/>
          <cell r="BA531"/>
          <cell r="BB531"/>
          <cell r="BC531"/>
          <cell r="BD531"/>
        </row>
        <row r="532">
          <cell r="A532" t="str">
            <v>944a</v>
          </cell>
          <cell r="B532" t="str">
            <v>Gasoline/Service Station</v>
          </cell>
          <cell r="C532" t="str">
            <v>Fueling Position(s)</v>
          </cell>
          <cell r="D532" t="str">
            <v>Center City Core</v>
          </cell>
          <cell r="E532"/>
          <cell r="F532"/>
          <cell r="G532">
            <v>1</v>
          </cell>
          <cell r="H532"/>
          <cell r="I532"/>
          <cell r="J532" t="str">
            <v>Avg</v>
          </cell>
          <cell r="K532" t="str">
            <v>Avg</v>
          </cell>
          <cell r="L532" t="str">
            <v>Avg</v>
          </cell>
          <cell r="M532" t="str">
            <v>Yes</v>
          </cell>
          <cell r="N532">
            <v>139.75</v>
          </cell>
          <cell r="O532">
            <v>7.13</v>
          </cell>
          <cell r="P532">
            <v>14</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cell r="AF532" t="str">
            <v>Fueling Position(s)</v>
          </cell>
          <cell r="AG532">
            <v>139.75</v>
          </cell>
          <cell r="AH532">
            <v>7.13</v>
          </cell>
          <cell r="AI532">
            <v>14</v>
          </cell>
          <cell r="AJ532">
            <v>0.51</v>
          </cell>
          <cell r="AK532">
            <v>0.49</v>
          </cell>
          <cell r="AL532">
            <v>0.49</v>
          </cell>
          <cell r="AM532">
            <v>0.51</v>
          </cell>
          <cell r="AN532">
            <v>1</v>
          </cell>
          <cell r="AO532">
            <v>0.42000000000000004</v>
          </cell>
          <cell r="AP532">
            <v>0.58000000000000007</v>
          </cell>
          <cell r="AQ532" t="str">
            <v>Adjacent Street Traffic</v>
          </cell>
          <cell r="AR532" t="str">
            <v>Adjacent Street Traffic</v>
          </cell>
          <cell r="AS532">
            <v>1</v>
          </cell>
          <cell r="AT532">
            <v>1</v>
          </cell>
          <cell r="AU532">
            <v>1</v>
          </cell>
          <cell r="AV532" t="str">
            <v>*</v>
          </cell>
          <cell r="AW532" t="str">
            <v>*</v>
          </cell>
          <cell r="AX532" t="str">
            <v>*</v>
          </cell>
          <cell r="AY532">
            <v>0</v>
          </cell>
          <cell r="AZ532">
            <v>0</v>
          </cell>
          <cell r="BA532">
            <v>0</v>
          </cell>
          <cell r="BB532">
            <v>0</v>
          </cell>
          <cell r="BC532">
            <v>0</v>
          </cell>
          <cell r="BD532">
            <v>0</v>
          </cell>
        </row>
        <row r="533">
          <cell r="A533"/>
          <cell r="B533"/>
          <cell r="C533"/>
          <cell r="D533"/>
          <cell r="E533"/>
          <cell r="F533"/>
          <cell r="G533">
            <v>1</v>
          </cell>
          <cell r="H533"/>
          <cell r="I533"/>
          <cell r="J533" t="str">
            <v>Avg</v>
          </cell>
          <cell r="K533" t="str">
            <v>Avg</v>
          </cell>
          <cell r="L533" t="str">
            <v>Avg</v>
          </cell>
          <cell r="M533"/>
          <cell r="N533">
            <v>139.75</v>
          </cell>
          <cell r="O533">
            <v>7.13</v>
          </cell>
          <cell r="P533">
            <v>14</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t="str">
            <v>944a</v>
          </cell>
          <cell r="AF533" t="str">
            <v>Fueling Position(s)</v>
          </cell>
          <cell r="AG533">
            <v>139.75</v>
          </cell>
          <cell r="AH533">
            <v>7.13</v>
          </cell>
          <cell r="AI533">
            <v>14</v>
          </cell>
          <cell r="AJ533">
            <v>0.51</v>
          </cell>
          <cell r="AK533">
            <v>0.49</v>
          </cell>
          <cell r="AL533">
            <v>0.49</v>
          </cell>
          <cell r="AM533">
            <v>0.51</v>
          </cell>
          <cell r="AN533">
            <v>1</v>
          </cell>
          <cell r="AO533">
            <v>0.42000000000000004</v>
          </cell>
          <cell r="AP533">
            <v>0.58000000000000007</v>
          </cell>
          <cell r="AQ533" t="str">
            <v>Adjacent Street Traffic</v>
          </cell>
          <cell r="AR533" t="str">
            <v>Adjacent Street Traffic</v>
          </cell>
          <cell r="AS533">
            <v>1</v>
          </cell>
          <cell r="AT533">
            <v>1</v>
          </cell>
          <cell r="AU533">
            <v>1</v>
          </cell>
          <cell r="AV533" t="str">
            <v>*</v>
          </cell>
          <cell r="AW533" t="str">
            <v>*</v>
          </cell>
          <cell r="AX533" t="str">
            <v>*</v>
          </cell>
          <cell r="AY533"/>
          <cell r="AZ533"/>
          <cell r="BA533"/>
          <cell r="BB533"/>
          <cell r="BC533"/>
          <cell r="BD533"/>
        </row>
        <row r="534">
          <cell r="A534">
            <v>945</v>
          </cell>
          <cell r="B534" t="str">
            <v>Gasoline Station w/ Convenience Market</v>
          </cell>
          <cell r="C534" t="str">
            <v>Fueling Position(s)</v>
          </cell>
          <cell r="D534" t="str">
            <v>General Urban/Suburban</v>
          </cell>
          <cell r="E534"/>
          <cell r="F534"/>
          <cell r="G534">
            <v>1</v>
          </cell>
          <cell r="H534"/>
          <cell r="I534"/>
          <cell r="J534" t="str">
            <v>Avg</v>
          </cell>
          <cell r="K534" t="str">
            <v>Eq</v>
          </cell>
          <cell r="L534" t="str">
            <v>Eq</v>
          </cell>
          <cell r="M534" t="str">
            <v/>
          </cell>
          <cell r="N534">
            <v>265.12</v>
          </cell>
          <cell r="O534" t="str">
            <v>N/A</v>
          </cell>
          <cell r="P534" t="str">
            <v>N/A</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cell r="AF534" t="str">
            <v>Fueling Position(s)</v>
          </cell>
          <cell r="AG534">
            <v>265.12</v>
          </cell>
          <cell r="AH534">
            <v>16.059999999999999</v>
          </cell>
          <cell r="AI534">
            <v>18.420000000000002</v>
          </cell>
          <cell r="AJ534">
            <v>0.5</v>
          </cell>
          <cell r="AK534">
            <v>0.5</v>
          </cell>
          <cell r="AL534">
            <v>0.5</v>
          </cell>
          <cell r="AM534">
            <v>0.5</v>
          </cell>
          <cell r="AN534">
            <v>1</v>
          </cell>
          <cell r="AO534">
            <v>0.38</v>
          </cell>
          <cell r="AP534">
            <v>0.43999999999999995</v>
          </cell>
          <cell r="AQ534" t="str">
            <v>Adjacent Street Traffic</v>
          </cell>
          <cell r="AR534" t="str">
            <v>Adjacent Street Traffic</v>
          </cell>
          <cell r="AS534">
            <v>48</v>
          </cell>
          <cell r="AT534">
            <v>76</v>
          </cell>
          <cell r="AU534">
            <v>93</v>
          </cell>
          <cell r="AV534">
            <v>0.52</v>
          </cell>
          <cell r="AW534" t="str">
            <v>*</v>
          </cell>
          <cell r="AX534" t="str">
            <v>*</v>
          </cell>
          <cell r="AY534" t="str">
            <v>T = 158.28(X) + 850.23</v>
          </cell>
          <cell r="AZ534">
            <v>0</v>
          </cell>
          <cell r="BA534">
            <v>0</v>
          </cell>
          <cell r="BB534">
            <v>0</v>
          </cell>
          <cell r="BC534">
            <v>0</v>
          </cell>
          <cell r="BD534">
            <v>0</v>
          </cell>
        </row>
        <row r="535">
          <cell r="A535"/>
          <cell r="B535"/>
          <cell r="C535"/>
          <cell r="D535"/>
          <cell r="E535"/>
          <cell r="F535"/>
          <cell r="G535">
            <v>1</v>
          </cell>
          <cell r="H535"/>
          <cell r="I535"/>
          <cell r="J535" t="str">
            <v>Avg</v>
          </cell>
          <cell r="K535" t="str">
            <v>Eq</v>
          </cell>
          <cell r="L535" t="str">
            <v>Eq</v>
          </cell>
          <cell r="M535"/>
          <cell r="N535">
            <v>265.12</v>
          </cell>
          <cell r="O535" t="str">
            <v>N/A</v>
          </cell>
          <cell r="P535" t="str">
            <v>N/A</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945</v>
          </cell>
          <cell r="AF535" t="str">
            <v>Fueling Position(s)</v>
          </cell>
          <cell r="AG535">
            <v>265.12</v>
          </cell>
          <cell r="AH535">
            <v>16.059999999999999</v>
          </cell>
          <cell r="AI535">
            <v>18.420000000000002</v>
          </cell>
          <cell r="AJ535">
            <v>0.5</v>
          </cell>
          <cell r="AK535">
            <v>0.5</v>
          </cell>
          <cell r="AL535">
            <v>0.5</v>
          </cell>
          <cell r="AM535">
            <v>0.5</v>
          </cell>
          <cell r="AN535">
            <v>1</v>
          </cell>
          <cell r="AO535">
            <v>0.38</v>
          </cell>
          <cell r="AP535">
            <v>0.43999999999999995</v>
          </cell>
          <cell r="AQ535" t="str">
            <v>Adjacent Street Traffic</v>
          </cell>
          <cell r="AR535" t="str">
            <v>Adjacent Street Traffic</v>
          </cell>
          <cell r="AS535">
            <v>48</v>
          </cell>
          <cell r="AT535">
            <v>76</v>
          </cell>
          <cell r="AU535">
            <v>93</v>
          </cell>
          <cell r="AV535">
            <v>0.52</v>
          </cell>
          <cell r="AW535" t="str">
            <v>*</v>
          </cell>
          <cell r="AX535" t="str">
            <v>*</v>
          </cell>
          <cell r="AY535" t="str">
            <v>T = 158.28(X) + 850.23</v>
          </cell>
          <cell r="AZ535"/>
          <cell r="BA535"/>
          <cell r="BB535">
            <v>0</v>
          </cell>
          <cell r="BC535"/>
          <cell r="BD535"/>
        </row>
        <row r="536">
          <cell r="A536">
            <v>947</v>
          </cell>
          <cell r="B536" t="str">
            <v>Self-Service Car Wash (1)</v>
          </cell>
          <cell r="C536" t="str">
            <v>Wash Stall(s)</v>
          </cell>
          <cell r="D536" t="str">
            <v>General Urban/Suburban</v>
          </cell>
          <cell r="E536"/>
          <cell r="F536"/>
          <cell r="G536">
            <v>1</v>
          </cell>
          <cell r="H536"/>
          <cell r="I536"/>
          <cell r="J536" t="str">
            <v>Avg</v>
          </cell>
          <cell r="K536" t="str">
            <v>Avg</v>
          </cell>
          <cell r="L536" t="str">
            <v>Avg</v>
          </cell>
          <cell r="M536" t="str">
            <v>Yes</v>
          </cell>
          <cell r="N536">
            <v>108</v>
          </cell>
          <cell r="O536">
            <v>8</v>
          </cell>
          <cell r="P536">
            <v>5.54</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947</v>
          </cell>
          <cell r="AF536" t="str">
            <v>Wash Stall(s)</v>
          </cell>
          <cell r="AG536">
            <v>108</v>
          </cell>
          <cell r="AH536">
            <v>8</v>
          </cell>
          <cell r="AI536">
            <v>5.54</v>
          </cell>
          <cell r="AJ536">
            <v>0.5</v>
          </cell>
          <cell r="AK536">
            <v>0.5</v>
          </cell>
          <cell r="AL536">
            <v>0.51</v>
          </cell>
          <cell r="AM536">
            <v>0.49</v>
          </cell>
          <cell r="AN536">
            <v>1</v>
          </cell>
          <cell r="AO536">
            <v>1</v>
          </cell>
          <cell r="AP536">
            <v>1</v>
          </cell>
          <cell r="AQ536" t="str">
            <v>Generator</v>
          </cell>
          <cell r="AR536" t="str">
            <v>Adjacent Street Traffic</v>
          </cell>
          <cell r="AS536">
            <v>1</v>
          </cell>
          <cell r="AT536">
            <v>1</v>
          </cell>
          <cell r="AU536">
            <v>6</v>
          </cell>
          <cell r="AV536" t="str">
            <v>*</v>
          </cell>
          <cell r="AW536" t="str">
            <v>*</v>
          </cell>
          <cell r="AX536" t="str">
            <v>*</v>
          </cell>
          <cell r="AY536"/>
          <cell r="AZ536"/>
          <cell r="BA536"/>
          <cell r="BB536"/>
          <cell r="BC536"/>
          <cell r="BD536"/>
        </row>
        <row r="537">
          <cell r="A537">
            <v>948</v>
          </cell>
          <cell r="B537" t="str">
            <v>Automated Car Wash</v>
          </cell>
          <cell r="C537" t="str">
            <v>1,000 Sq Ft</v>
          </cell>
          <cell r="D537" t="str">
            <v>General Urban/Suburban</v>
          </cell>
          <cell r="E537"/>
          <cell r="F537"/>
          <cell r="G537">
            <v>1</v>
          </cell>
          <cell r="H537"/>
          <cell r="I537"/>
          <cell r="J537" t="str">
            <v>Eq</v>
          </cell>
          <cell r="K537" t="str">
            <v>Eq</v>
          </cell>
          <cell r="L537" t="str">
            <v>Avg</v>
          </cell>
          <cell r="M537" t="str">
            <v>Yes</v>
          </cell>
          <cell r="N537" t="str">
            <v>N/A</v>
          </cell>
          <cell r="O537" t="str">
            <v>N/A</v>
          </cell>
          <cell r="P537">
            <v>14.2</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cell r="AF537" t="str">
            <v>1,000 Sq Ft</v>
          </cell>
          <cell r="AG537" t="str">
            <v>*</v>
          </cell>
          <cell r="AH537" t="str">
            <v>*</v>
          </cell>
          <cell r="AI537">
            <v>14.2</v>
          </cell>
          <cell r="AJ537" t="str">
            <v>*</v>
          </cell>
          <cell r="AK537" t="str">
            <v>*</v>
          </cell>
          <cell r="AL537">
            <v>0.5</v>
          </cell>
          <cell r="AM537">
            <v>0.5</v>
          </cell>
          <cell r="AN537">
            <v>1</v>
          </cell>
          <cell r="AO537">
            <v>1</v>
          </cell>
          <cell r="AP537">
            <v>1</v>
          </cell>
          <cell r="AQ537">
            <v>0</v>
          </cell>
          <cell r="AR537" t="str">
            <v>Adjacent Street Traffic</v>
          </cell>
          <cell r="AS537" t="str">
            <v>*</v>
          </cell>
          <cell r="AT537" t="str">
            <v>*</v>
          </cell>
          <cell r="AU537">
            <v>1</v>
          </cell>
          <cell r="AV537" t="str">
            <v>*</v>
          </cell>
          <cell r="AW537" t="str">
            <v>*</v>
          </cell>
          <cell r="AX537" t="str">
            <v>*</v>
          </cell>
          <cell r="AY537">
            <v>0</v>
          </cell>
          <cell r="AZ537">
            <v>0</v>
          </cell>
          <cell r="BA537">
            <v>0</v>
          </cell>
          <cell r="BB537">
            <v>0</v>
          </cell>
          <cell r="BC537">
            <v>0</v>
          </cell>
          <cell r="BD537">
            <v>0</v>
          </cell>
        </row>
        <row r="538">
          <cell r="A538"/>
          <cell r="B538"/>
          <cell r="C538"/>
          <cell r="D538"/>
          <cell r="E538"/>
          <cell r="F538"/>
          <cell r="G538">
            <v>1</v>
          </cell>
          <cell r="H538"/>
          <cell r="I538"/>
          <cell r="J538" t="str">
            <v>Eq</v>
          </cell>
          <cell r="K538" t="str">
            <v>Eq</v>
          </cell>
          <cell r="L538" t="str">
            <v>Avg</v>
          </cell>
          <cell r="M538"/>
          <cell r="N538" t="str">
            <v>N/A</v>
          </cell>
          <cell r="O538" t="str">
            <v>N/A</v>
          </cell>
          <cell r="P538">
            <v>14.2</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948</v>
          </cell>
          <cell r="AF538" t="str">
            <v>1,000 Sq Ft</v>
          </cell>
          <cell r="AG538" t="str">
            <v>*</v>
          </cell>
          <cell r="AH538" t="str">
            <v>*</v>
          </cell>
          <cell r="AI538">
            <v>14.2</v>
          </cell>
          <cell r="AJ538" t="str">
            <v>*</v>
          </cell>
          <cell r="AK538" t="str">
            <v>*</v>
          </cell>
          <cell r="AL538">
            <v>0.5</v>
          </cell>
          <cell r="AM538">
            <v>0.5</v>
          </cell>
          <cell r="AN538">
            <v>1</v>
          </cell>
          <cell r="AO538">
            <v>1</v>
          </cell>
          <cell r="AP538">
            <v>1</v>
          </cell>
          <cell r="AQ538"/>
          <cell r="AR538" t="str">
            <v>Adjacent Street Traffic</v>
          </cell>
          <cell r="AS538" t="str">
            <v>*</v>
          </cell>
          <cell r="AT538" t="str">
            <v>*</v>
          </cell>
          <cell r="AU538">
            <v>1</v>
          </cell>
          <cell r="AV538" t="str">
            <v>*</v>
          </cell>
          <cell r="AW538" t="str">
            <v>*</v>
          </cell>
          <cell r="AX538" t="str">
            <v>*</v>
          </cell>
          <cell r="AY538"/>
          <cell r="AZ538"/>
          <cell r="BA538"/>
          <cell r="BB538"/>
          <cell r="BC538"/>
          <cell r="BD538"/>
        </row>
        <row r="539">
          <cell r="A539"/>
          <cell r="B539"/>
          <cell r="C539"/>
          <cell r="D539"/>
          <cell r="E539"/>
          <cell r="F539"/>
          <cell r="G539">
            <v>1</v>
          </cell>
          <cell r="H539"/>
          <cell r="I539"/>
          <cell r="J539" t="str">
            <v>Eq</v>
          </cell>
          <cell r="K539" t="str">
            <v>Eq</v>
          </cell>
          <cell r="L539" t="str">
            <v>Avg</v>
          </cell>
          <cell r="M539"/>
          <cell r="N539" t="str">
            <v>N/A</v>
          </cell>
          <cell r="O539" t="str">
            <v>N/A</v>
          </cell>
          <cell r="P539">
            <v>77.5</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948</v>
          </cell>
          <cell r="AF539" t="str">
            <v>Car Wash Tunnel(s)</v>
          </cell>
          <cell r="AG539" t="str">
            <v>*</v>
          </cell>
          <cell r="AH539" t="str">
            <v>*</v>
          </cell>
          <cell r="AI539">
            <v>77.5</v>
          </cell>
          <cell r="AJ539" t="str">
            <v>*</v>
          </cell>
          <cell r="AK539" t="str">
            <v>*</v>
          </cell>
          <cell r="AL539">
            <v>0.5</v>
          </cell>
          <cell r="AM539">
            <v>0.5</v>
          </cell>
          <cell r="AN539">
            <v>1</v>
          </cell>
          <cell r="AO539">
            <v>1</v>
          </cell>
          <cell r="AP539">
            <v>1</v>
          </cell>
          <cell r="AQ539"/>
          <cell r="AR539" t="str">
            <v>Adjacent Street Traffic</v>
          </cell>
          <cell r="AS539" t="str">
            <v>*</v>
          </cell>
          <cell r="AT539" t="str">
            <v>*</v>
          </cell>
          <cell r="AU539">
            <v>3</v>
          </cell>
          <cell r="AV539" t="str">
            <v>*</v>
          </cell>
          <cell r="AW539" t="str">
            <v>*</v>
          </cell>
          <cell r="AX539" t="str">
            <v>*</v>
          </cell>
          <cell r="AY539"/>
          <cell r="AZ539"/>
          <cell r="BA539"/>
          <cell r="BB539"/>
          <cell r="BC539"/>
          <cell r="BD539"/>
        </row>
        <row r="540">
          <cell r="A540">
            <v>949</v>
          </cell>
          <cell r="B540" t="str">
            <v>Car Wash and Detail Center</v>
          </cell>
          <cell r="C540" t="str">
            <v>Wash Stall(s)</v>
          </cell>
          <cell r="D540" t="str">
            <v>General Urban/Suburban</v>
          </cell>
          <cell r="E540"/>
          <cell r="F540"/>
          <cell r="G540">
            <v>1</v>
          </cell>
          <cell r="H540"/>
          <cell r="I540"/>
          <cell r="J540" t="str">
            <v>Avg</v>
          </cell>
          <cell r="K540" t="str">
            <v>Avg</v>
          </cell>
          <cell r="L540" t="str">
            <v>Avg</v>
          </cell>
          <cell r="M540" t="str">
            <v>Yes</v>
          </cell>
          <cell r="N540">
            <v>156.19999999999999</v>
          </cell>
          <cell r="O540">
            <v>8.6</v>
          </cell>
          <cell r="P540">
            <v>13.6</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949</v>
          </cell>
          <cell r="AF540" t="str">
            <v>Wash Stall(s)</v>
          </cell>
          <cell r="AG540">
            <v>156.19999999999999</v>
          </cell>
          <cell r="AH540">
            <v>8.6</v>
          </cell>
          <cell r="AI540">
            <v>13.6</v>
          </cell>
          <cell r="AJ540">
            <v>0.63</v>
          </cell>
          <cell r="AK540">
            <v>0.37</v>
          </cell>
          <cell r="AL540">
            <v>0.49</v>
          </cell>
          <cell r="AM540">
            <v>0.51</v>
          </cell>
          <cell r="AN540">
            <v>1</v>
          </cell>
          <cell r="AO540">
            <v>1</v>
          </cell>
          <cell r="AP540">
            <v>1</v>
          </cell>
          <cell r="AQ540" t="str">
            <v>Adjacent Street Traffic</v>
          </cell>
          <cell r="AR540" t="str">
            <v>Adjacent Street Traffic</v>
          </cell>
          <cell r="AS540">
            <v>1</v>
          </cell>
          <cell r="AT540">
            <v>1</v>
          </cell>
          <cell r="AU540">
            <v>1</v>
          </cell>
          <cell r="AV540" t="str">
            <v>*</v>
          </cell>
          <cell r="AW540" t="str">
            <v>*</v>
          </cell>
          <cell r="AX540" t="str">
            <v>*</v>
          </cell>
          <cell r="AY540"/>
          <cell r="AZ540"/>
          <cell r="BA540"/>
          <cell r="BB540"/>
          <cell r="BC540"/>
          <cell r="BD540"/>
        </row>
        <row r="541">
          <cell r="A541">
            <v>950</v>
          </cell>
          <cell r="B541" t="str">
            <v>Truck Stop</v>
          </cell>
          <cell r="C541" t="str">
            <v>Fueling Position(s)</v>
          </cell>
          <cell r="D541" t="str">
            <v>General Urban/Suburban</v>
          </cell>
          <cell r="E541"/>
          <cell r="F541"/>
          <cell r="G541">
            <v>1</v>
          </cell>
          <cell r="H541"/>
          <cell r="I541"/>
          <cell r="J541" t="str">
            <v>Avg</v>
          </cell>
          <cell r="K541" t="str">
            <v>Avg</v>
          </cell>
          <cell r="L541" t="str">
            <v>Avg</v>
          </cell>
          <cell r="M541" t="str">
            <v>Yes</v>
          </cell>
          <cell r="N541">
            <v>224</v>
          </cell>
          <cell r="O541">
            <v>13.97</v>
          </cell>
          <cell r="P541">
            <v>15.42</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cell r="AF541" t="str">
            <v>Fueling Position(s)</v>
          </cell>
          <cell r="AG541">
            <v>224</v>
          </cell>
          <cell r="AH541">
            <v>13.97</v>
          </cell>
          <cell r="AI541">
            <v>15.42</v>
          </cell>
          <cell r="AJ541">
            <v>0.49</v>
          </cell>
          <cell r="AK541">
            <v>0.51</v>
          </cell>
          <cell r="AL541">
            <v>0.53</v>
          </cell>
          <cell r="AM541">
            <v>0.47</v>
          </cell>
          <cell r="AN541">
            <v>1</v>
          </cell>
          <cell r="AO541">
            <v>1</v>
          </cell>
          <cell r="AP541">
            <v>1</v>
          </cell>
          <cell r="AQ541" t="str">
            <v>Adjacent Street Traffic</v>
          </cell>
          <cell r="AR541" t="str">
            <v>Adjacent Street Traffic</v>
          </cell>
          <cell r="AS541">
            <v>2</v>
          </cell>
          <cell r="AT541">
            <v>4</v>
          </cell>
          <cell r="AU541">
            <v>7</v>
          </cell>
          <cell r="AV541" t="str">
            <v>*</v>
          </cell>
          <cell r="AW541">
            <v>0.69</v>
          </cell>
          <cell r="AX541" t="str">
            <v>*</v>
          </cell>
          <cell r="AY541">
            <v>0</v>
          </cell>
          <cell r="AZ541" t="str">
            <v>T = 39.00(X) - 219.00</v>
          </cell>
          <cell r="BA541">
            <v>0</v>
          </cell>
          <cell r="BB541">
            <v>0</v>
          </cell>
          <cell r="BC541">
            <v>0</v>
          </cell>
          <cell r="BD541">
            <v>0</v>
          </cell>
        </row>
        <row r="542">
          <cell r="A542"/>
          <cell r="B542"/>
          <cell r="C542"/>
          <cell r="D542"/>
          <cell r="E542"/>
          <cell r="F542"/>
          <cell r="G542">
            <v>1</v>
          </cell>
          <cell r="H542"/>
          <cell r="I542"/>
          <cell r="J542" t="str">
            <v>Avg</v>
          </cell>
          <cell r="K542" t="str">
            <v>Avg</v>
          </cell>
          <cell r="L542" t="str">
            <v>Avg</v>
          </cell>
          <cell r="M542"/>
          <cell r="N542">
            <v>224</v>
          </cell>
          <cell r="O542">
            <v>13.97</v>
          </cell>
          <cell r="P542">
            <v>15.42</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950</v>
          </cell>
          <cell r="AF542" t="str">
            <v>Fueling Position(s)</v>
          </cell>
          <cell r="AG542">
            <v>224</v>
          </cell>
          <cell r="AH542">
            <v>13.97</v>
          </cell>
          <cell r="AI542">
            <v>15.42</v>
          </cell>
          <cell r="AJ542">
            <v>0.49</v>
          </cell>
          <cell r="AK542">
            <v>0.51</v>
          </cell>
          <cell r="AL542">
            <v>0.53</v>
          </cell>
          <cell r="AM542">
            <v>0.47</v>
          </cell>
          <cell r="AN542">
            <v>1</v>
          </cell>
          <cell r="AO542">
            <v>1</v>
          </cell>
          <cell r="AP542">
            <v>1</v>
          </cell>
          <cell r="AQ542" t="str">
            <v>Adjacent Street Traffic</v>
          </cell>
          <cell r="AR542" t="str">
            <v>Adjacent Street Traffic</v>
          </cell>
          <cell r="AS542">
            <v>2</v>
          </cell>
          <cell r="AT542">
            <v>4</v>
          </cell>
          <cell r="AU542">
            <v>7</v>
          </cell>
          <cell r="AV542" t="str">
            <v>*</v>
          </cell>
          <cell r="AW542">
            <v>0.69</v>
          </cell>
          <cell r="AX542" t="str">
            <v>*</v>
          </cell>
          <cell r="AY542"/>
          <cell r="AZ542" t="str">
            <v>T = 39.00(X) - 219.00</v>
          </cell>
          <cell r="BA542"/>
          <cell r="BB542"/>
          <cell r="BC542">
            <v>0</v>
          </cell>
          <cell r="BD542"/>
        </row>
        <row r="543">
          <cell r="A543">
            <v>970</v>
          </cell>
          <cell r="B543" t="str">
            <v>Winery</v>
          </cell>
          <cell r="C543" t="str">
            <v>1,000 Sq Ft</v>
          </cell>
          <cell r="D543" t="str">
            <v>Rural</v>
          </cell>
          <cell r="E543"/>
          <cell r="F543"/>
          <cell r="G543">
            <v>1</v>
          </cell>
          <cell r="H543"/>
          <cell r="I543"/>
          <cell r="J543" t="str">
            <v>Avg</v>
          </cell>
          <cell r="K543" t="str">
            <v>Avg</v>
          </cell>
          <cell r="L543" t="str">
            <v>Avg</v>
          </cell>
          <cell r="M543" t="str">
            <v>Yes</v>
          </cell>
          <cell r="N543">
            <v>45.96</v>
          </cell>
          <cell r="O543">
            <v>2.0699999999999998</v>
          </cell>
          <cell r="P543">
            <v>7.31</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970</v>
          </cell>
          <cell r="AF543" t="str">
            <v>1,000 Sq Ft</v>
          </cell>
          <cell r="AG543">
            <v>45.96</v>
          </cell>
          <cell r="AH543">
            <v>2.0699999999999998</v>
          </cell>
          <cell r="AI543">
            <v>7.31</v>
          </cell>
          <cell r="AJ543">
            <v>0.7</v>
          </cell>
          <cell r="AK543">
            <v>0.3</v>
          </cell>
          <cell r="AL543">
            <v>0.5</v>
          </cell>
          <cell r="AM543">
            <v>0.5</v>
          </cell>
          <cell r="AN543">
            <v>1</v>
          </cell>
          <cell r="AO543">
            <v>1</v>
          </cell>
          <cell r="AP543">
            <v>1</v>
          </cell>
          <cell r="AQ543" t="str">
            <v>Adjacent Street Traffic</v>
          </cell>
          <cell r="AR543" t="str">
            <v>Adjacent Street Traffic</v>
          </cell>
          <cell r="AS543">
            <v>5</v>
          </cell>
          <cell r="AT543">
            <v>5</v>
          </cell>
          <cell r="AU543">
            <v>4</v>
          </cell>
          <cell r="AV543" t="str">
            <v>*</v>
          </cell>
          <cell r="AW543" t="str">
            <v>*</v>
          </cell>
          <cell r="AX543" t="str">
            <v>*</v>
          </cell>
          <cell r="AY543"/>
          <cell r="AZ543"/>
          <cell r="BA543"/>
          <cell r="BB543"/>
          <cell r="BC543"/>
          <cell r="BD543"/>
        </row>
        <row r="544">
          <cell r="A544">
            <v>971</v>
          </cell>
          <cell r="B544" t="str">
            <v>Brewery Tap Room</v>
          </cell>
          <cell r="C544" t="str">
            <v>1,000 Sq Ft</v>
          </cell>
          <cell r="D544" t="str">
            <v>General Urban/Suburban</v>
          </cell>
          <cell r="E544"/>
          <cell r="F544"/>
          <cell r="G544">
            <v>1</v>
          </cell>
          <cell r="H544"/>
          <cell r="I544"/>
          <cell r="J544" t="str">
            <v>Avg</v>
          </cell>
          <cell r="K544" t="str">
            <v>Avg</v>
          </cell>
          <cell r="L544" t="str">
            <v>Avg</v>
          </cell>
          <cell r="M544" t="str">
            <v>Yes</v>
          </cell>
          <cell r="N544">
            <v>61.69</v>
          </cell>
          <cell r="O544">
            <v>0.68</v>
          </cell>
          <cell r="P544">
            <v>9.83</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971</v>
          </cell>
          <cell r="AF544" t="str">
            <v>1,000 Sq Ft</v>
          </cell>
          <cell r="AG544">
            <v>61.69</v>
          </cell>
          <cell r="AH544">
            <v>0.68</v>
          </cell>
          <cell r="AI544">
            <v>9.83</v>
          </cell>
          <cell r="AJ544">
            <v>0.88</v>
          </cell>
          <cell r="AK544">
            <v>0.12</v>
          </cell>
          <cell r="AL544">
            <v>0.59</v>
          </cell>
          <cell r="AM544">
            <v>0.41</v>
          </cell>
          <cell r="AN544">
            <v>1</v>
          </cell>
          <cell r="AO544">
            <v>1</v>
          </cell>
          <cell r="AP544">
            <v>1</v>
          </cell>
          <cell r="AQ544" t="str">
            <v>Adjacent Street Traffic</v>
          </cell>
          <cell r="AR544" t="str">
            <v>Adjacent Street Traffic</v>
          </cell>
          <cell r="AS544">
            <v>2</v>
          </cell>
          <cell r="AT544">
            <v>2</v>
          </cell>
          <cell r="AU544">
            <v>2</v>
          </cell>
          <cell r="AV544" t="str">
            <v>*</v>
          </cell>
          <cell r="AW544" t="str">
            <v>*</v>
          </cell>
          <cell r="AX544" t="str">
            <v>*</v>
          </cell>
          <cell r="AY544"/>
          <cell r="AZ544"/>
          <cell r="BA544"/>
          <cell r="BB544"/>
          <cell r="BC544"/>
          <cell r="BD544"/>
        </row>
        <row r="545">
          <cell r="A545">
            <v>975</v>
          </cell>
          <cell r="B545" t="str">
            <v>Drinking Place</v>
          </cell>
          <cell r="C545" t="str">
            <v>1,000 Sq Ft</v>
          </cell>
          <cell r="D545" t="str">
            <v>General Urban/Suburban</v>
          </cell>
          <cell r="E545"/>
          <cell r="F545"/>
          <cell r="G545">
            <v>1</v>
          </cell>
          <cell r="H545"/>
          <cell r="I545"/>
          <cell r="J545" t="str">
            <v>Eq</v>
          </cell>
          <cell r="K545" t="str">
            <v>Eq</v>
          </cell>
          <cell r="L545" t="str">
            <v>Avg</v>
          </cell>
          <cell r="M545" t="str">
            <v/>
          </cell>
          <cell r="N545" t="str">
            <v>N/A</v>
          </cell>
          <cell r="O545" t="str">
            <v>N/A</v>
          </cell>
          <cell r="P545">
            <v>11.36</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975</v>
          </cell>
          <cell r="AF545" t="str">
            <v>1,000 Sq Ft</v>
          </cell>
          <cell r="AG545" t="str">
            <v>*</v>
          </cell>
          <cell r="AH545" t="str">
            <v>*</v>
          </cell>
          <cell r="AI545">
            <v>11.36</v>
          </cell>
          <cell r="AJ545" t="str">
            <v>*</v>
          </cell>
          <cell r="AK545" t="str">
            <v>*</v>
          </cell>
          <cell r="AL545">
            <v>0.66</v>
          </cell>
          <cell r="AM545">
            <v>0.34</v>
          </cell>
          <cell r="AN545">
            <v>1</v>
          </cell>
          <cell r="AO545">
            <v>1</v>
          </cell>
          <cell r="AP545">
            <v>1</v>
          </cell>
          <cell r="AQ545"/>
          <cell r="AR545" t="str">
            <v>Adjacent Street Traffic</v>
          </cell>
          <cell r="AS545" t="str">
            <v>*</v>
          </cell>
          <cell r="AT545" t="str">
            <v>*</v>
          </cell>
          <cell r="AU545">
            <v>12</v>
          </cell>
          <cell r="AV545" t="str">
            <v>*</v>
          </cell>
          <cell r="AW545" t="str">
            <v>*</v>
          </cell>
          <cell r="AX545" t="str">
            <v>*</v>
          </cell>
          <cell r="AY545"/>
          <cell r="AZ545"/>
          <cell r="BA545"/>
          <cell r="BB545"/>
          <cell r="BC545"/>
          <cell r="BD545"/>
        </row>
        <row r="546">
          <cell r="B546"/>
          <cell r="F546"/>
          <cell r="G546"/>
          <cell r="H546"/>
          <cell r="I546"/>
          <cell r="J546"/>
          <cell r="L546"/>
          <cell r="P546" t="str">
            <v>Totals</v>
          </cell>
          <cell r="Q546">
            <v>11456</v>
          </cell>
          <cell r="R546">
            <v>573.04999999999995</v>
          </cell>
          <cell r="S546">
            <v>1061.4953690197271</v>
          </cell>
          <cell r="T546">
            <v>384</v>
          </cell>
          <cell r="U546">
            <v>189.05</v>
          </cell>
          <cell r="V546">
            <v>463</v>
          </cell>
          <cell r="W546">
            <v>598.49536901972715</v>
          </cell>
          <cell r="X546">
            <v>11456</v>
          </cell>
          <cell r="Y546">
            <v>573.04999999999995</v>
          </cell>
          <cell r="Z546">
            <v>811.81536901972709</v>
          </cell>
          <cell r="AA546">
            <v>384</v>
          </cell>
          <cell r="AB546">
            <v>189.05</v>
          </cell>
          <cell r="AC546">
            <v>339</v>
          </cell>
          <cell r="AD546">
            <v>472.81536901972714</v>
          </cell>
          <cell r="AE546"/>
          <cell r="AF546"/>
          <cell r="AG546"/>
          <cell r="AH546"/>
          <cell r="AI546"/>
          <cell r="AJ546"/>
          <cell r="AK546"/>
          <cell r="AL546"/>
          <cell r="AM546"/>
          <cell r="AN546"/>
          <cell r="AO546"/>
          <cell r="AP546"/>
          <cell r="AQ546"/>
          <cell r="AR546"/>
          <cell r="AS546"/>
          <cell r="AT546"/>
          <cell r="AU546"/>
          <cell r="AV546"/>
          <cell r="AW546"/>
          <cell r="AX546"/>
          <cell r="AY546"/>
          <cell r="AZ546"/>
          <cell r="BA546"/>
          <cell r="BB546"/>
          <cell r="BC546"/>
          <cell r="BD546"/>
        </row>
      </sheetData>
      <sheetData sheetId="8"/>
      <sheetData sheetId="9"/>
      <sheetData sheetId="10"/>
      <sheetData sheetId="11"/>
      <sheetData sheetId="12">
        <row r="7">
          <cell r="BM7">
            <v>367.04241957378701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Planner"/>
      <sheetName val="Planner Summary"/>
      <sheetName val="Average Rate Detail"/>
      <sheetName val="Fitted Curve Equation Detail"/>
      <sheetName val="Daily Internal Capture"/>
      <sheetName val="AM Internal Capture"/>
      <sheetName val="PM Internal Capture"/>
      <sheetName val="Capture Reference Tables"/>
    </sheetNames>
    <sheetDataSet>
      <sheetData sheetId="0" refreshError="1"/>
      <sheetData sheetId="1" refreshError="1">
        <row r="8">
          <cell r="A8">
            <v>10</v>
          </cell>
          <cell r="B8" t="str">
            <v>Waterport/Marine Facility</v>
          </cell>
          <cell r="C8" t="str">
            <v>Acre(s)</v>
          </cell>
          <cell r="E8" t="str">
            <v>Avg</v>
          </cell>
          <cell r="F8">
            <v>11.93</v>
          </cell>
          <cell r="G8" t="str">
            <v>*</v>
          </cell>
          <cell r="H8" t="str">
            <v>*</v>
          </cell>
          <cell r="I8">
            <v>0</v>
          </cell>
          <cell r="L8">
            <v>0</v>
          </cell>
          <cell r="M8">
            <v>0</v>
          </cell>
          <cell r="N8">
            <v>0</v>
          </cell>
          <cell r="O8">
            <v>0</v>
          </cell>
          <cell r="P8">
            <v>0</v>
          </cell>
          <cell r="Q8">
            <v>0</v>
          </cell>
          <cell r="R8">
            <v>0</v>
          </cell>
          <cell r="S8">
            <v>0</v>
          </cell>
          <cell r="T8">
            <v>0</v>
          </cell>
          <cell r="U8">
            <v>0</v>
          </cell>
          <cell r="V8">
            <v>0</v>
          </cell>
          <cell r="W8">
            <v>11.93</v>
          </cell>
          <cell r="X8" t="str">
            <v>*</v>
          </cell>
          <cell r="Y8" t="str">
            <v>*</v>
          </cell>
          <cell r="AD8">
            <v>1</v>
          </cell>
          <cell r="AE8">
            <v>1</v>
          </cell>
          <cell r="AF8">
            <v>1</v>
          </cell>
          <cell r="AG8">
            <v>0</v>
          </cell>
          <cell r="AH8">
            <v>0</v>
          </cell>
          <cell r="AI8">
            <v>0</v>
          </cell>
          <cell r="AJ8">
            <v>0</v>
          </cell>
          <cell r="AK8">
            <v>0</v>
          </cell>
          <cell r="AL8">
            <v>0</v>
          </cell>
          <cell r="AM8">
            <v>0</v>
          </cell>
          <cell r="AN8" t="str">
            <v>Adjacent Street Traffic</v>
          </cell>
          <cell r="AO8" t="str">
            <v>Adjacent Street Traffic</v>
          </cell>
          <cell r="AP8" t="str">
            <v>T = 18.01(X) -287.06</v>
          </cell>
          <cell r="AS8">
            <v>0.93</v>
          </cell>
          <cell r="AV8">
            <v>0</v>
          </cell>
        </row>
        <row r="9">
          <cell r="A9">
            <v>21</v>
          </cell>
          <cell r="B9" t="str">
            <v>Commercial Airport</v>
          </cell>
          <cell r="C9" t="str">
            <v>Comm. Flights/Day</v>
          </cell>
          <cell r="E9" t="str">
            <v>Avg</v>
          </cell>
          <cell r="F9">
            <v>122.21</v>
          </cell>
          <cell r="G9">
            <v>6.43</v>
          </cell>
          <cell r="H9">
            <v>6.88</v>
          </cell>
          <cell r="I9">
            <v>0</v>
          </cell>
          <cell r="J9">
            <v>0</v>
          </cell>
          <cell r="K9">
            <v>0</v>
          </cell>
          <cell r="L9">
            <v>0</v>
          </cell>
          <cell r="M9">
            <v>0</v>
          </cell>
          <cell r="N9">
            <v>0</v>
          </cell>
          <cell r="O9">
            <v>0</v>
          </cell>
          <cell r="P9">
            <v>0</v>
          </cell>
          <cell r="Q9">
            <v>0</v>
          </cell>
          <cell r="R9">
            <v>0</v>
          </cell>
          <cell r="S9">
            <v>0</v>
          </cell>
          <cell r="T9">
            <v>0</v>
          </cell>
          <cell r="U9">
            <v>0</v>
          </cell>
          <cell r="V9">
            <v>0</v>
          </cell>
          <cell r="W9">
            <v>122.21</v>
          </cell>
          <cell r="X9">
            <v>6.43</v>
          </cell>
          <cell r="Y9">
            <v>6.88</v>
          </cell>
          <cell r="Z9">
            <v>0.55000000000000004</v>
          </cell>
          <cell r="AA9">
            <v>0.45</v>
          </cell>
          <cell r="AB9">
            <v>0.54</v>
          </cell>
          <cell r="AC9">
            <v>0.46</v>
          </cell>
          <cell r="AD9">
            <v>1</v>
          </cell>
          <cell r="AE9">
            <v>1</v>
          </cell>
          <cell r="AF9">
            <v>1</v>
          </cell>
          <cell r="AG9">
            <v>0</v>
          </cell>
          <cell r="AH9">
            <v>0</v>
          </cell>
          <cell r="AI9">
            <v>0</v>
          </cell>
          <cell r="AJ9">
            <v>0</v>
          </cell>
          <cell r="AK9">
            <v>0</v>
          </cell>
          <cell r="AL9">
            <v>0</v>
          </cell>
          <cell r="AM9">
            <v>0</v>
          </cell>
          <cell r="AN9" t="str">
            <v>Adjacent Street Traffic</v>
          </cell>
          <cell r="AO9" t="str">
            <v>Adjacent Street Traffic</v>
          </cell>
        </row>
        <row r="10">
          <cell r="A10">
            <v>22</v>
          </cell>
          <cell r="B10" t="str">
            <v>General Aviation Airport (1)</v>
          </cell>
          <cell r="C10" t="str">
            <v>Based Aircraft</v>
          </cell>
          <cell r="E10" t="str">
            <v>Avg</v>
          </cell>
          <cell r="F10">
            <v>5</v>
          </cell>
          <cell r="G10">
            <v>0.41</v>
          </cell>
          <cell r="H10">
            <v>0.52</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5</v>
          </cell>
          <cell r="X10">
            <v>0.41</v>
          </cell>
          <cell r="Y10">
            <v>0.52</v>
          </cell>
          <cell r="Z10">
            <v>0.5</v>
          </cell>
          <cell r="AA10">
            <v>0.5</v>
          </cell>
          <cell r="AB10">
            <v>0.55000000000000004</v>
          </cell>
          <cell r="AC10">
            <v>0.45</v>
          </cell>
          <cell r="AD10">
            <v>1</v>
          </cell>
          <cell r="AE10">
            <v>1</v>
          </cell>
          <cell r="AF10">
            <v>1</v>
          </cell>
          <cell r="AG10">
            <v>0</v>
          </cell>
          <cell r="AH10">
            <v>0</v>
          </cell>
          <cell r="AI10">
            <v>0</v>
          </cell>
          <cell r="AJ10">
            <v>0</v>
          </cell>
          <cell r="AK10">
            <v>0</v>
          </cell>
          <cell r="AL10">
            <v>0</v>
          </cell>
          <cell r="AM10">
            <v>0</v>
          </cell>
          <cell r="AN10" t="str">
            <v>Generator</v>
          </cell>
          <cell r="AO10" t="str">
            <v>Generator</v>
          </cell>
        </row>
        <row r="11">
          <cell r="A11">
            <v>30</v>
          </cell>
          <cell r="B11" t="str">
            <v>Truck Terminal</v>
          </cell>
          <cell r="C11" t="str">
            <v>Acres</v>
          </cell>
          <cell r="E11" t="str">
            <v>Avg</v>
          </cell>
          <cell r="F11">
            <v>81.900000000000006</v>
          </cell>
          <cell r="G11">
            <v>7.28</v>
          </cell>
          <cell r="H11">
            <v>6.55</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81.900000000000006</v>
          </cell>
          <cell r="X11">
            <v>7.28</v>
          </cell>
          <cell r="Y11">
            <v>6.55</v>
          </cell>
          <cell r="Z11">
            <v>0.41</v>
          </cell>
          <cell r="AA11">
            <v>0.59</v>
          </cell>
          <cell r="AB11">
            <v>0.43</v>
          </cell>
          <cell r="AC11">
            <v>0.56999999999999995</v>
          </cell>
          <cell r="AD11">
            <v>1</v>
          </cell>
          <cell r="AE11">
            <v>1</v>
          </cell>
          <cell r="AF11">
            <v>1</v>
          </cell>
          <cell r="AG11">
            <v>0</v>
          </cell>
          <cell r="AH11">
            <v>0</v>
          </cell>
          <cell r="AI11">
            <v>0</v>
          </cell>
          <cell r="AJ11">
            <v>0</v>
          </cell>
          <cell r="AK11">
            <v>0</v>
          </cell>
          <cell r="AL11">
            <v>0</v>
          </cell>
          <cell r="AM11">
            <v>0</v>
          </cell>
          <cell r="AN11" t="str">
            <v>Adjacent Street Traffic</v>
          </cell>
          <cell r="AO11" t="str">
            <v>Adjacent Street Traffic</v>
          </cell>
        </row>
        <row r="12">
          <cell r="A12">
            <v>90</v>
          </cell>
          <cell r="B12" t="str">
            <v>Park and Ride w/ Bus Service</v>
          </cell>
          <cell r="C12" t="str">
            <v>Parking Space(s)</v>
          </cell>
          <cell r="E12" t="str">
            <v>Avg</v>
          </cell>
          <cell r="F12">
            <v>4.5</v>
          </cell>
          <cell r="G12">
            <v>0.71</v>
          </cell>
          <cell r="H12">
            <v>0.62</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4.5</v>
          </cell>
          <cell r="X12">
            <v>0.71</v>
          </cell>
          <cell r="Y12">
            <v>0.62</v>
          </cell>
          <cell r="Z12">
            <v>0.79</v>
          </cell>
          <cell r="AA12">
            <v>0.21</v>
          </cell>
          <cell r="AB12">
            <v>0.25</v>
          </cell>
          <cell r="AC12">
            <v>0.75</v>
          </cell>
          <cell r="AD12">
            <v>1</v>
          </cell>
          <cell r="AE12">
            <v>1</v>
          </cell>
          <cell r="AF12">
            <v>1</v>
          </cell>
          <cell r="AG12">
            <v>0</v>
          </cell>
          <cell r="AH12">
            <v>0</v>
          </cell>
          <cell r="AI12">
            <v>0</v>
          </cell>
          <cell r="AJ12">
            <v>0</v>
          </cell>
          <cell r="AK12">
            <v>0</v>
          </cell>
          <cell r="AL12">
            <v>0</v>
          </cell>
          <cell r="AM12">
            <v>0</v>
          </cell>
          <cell r="AN12" t="str">
            <v>Adjacent Street Traffic</v>
          </cell>
          <cell r="AO12" t="str">
            <v>Adjacent Street Traffic</v>
          </cell>
          <cell r="AP12" t="str">
            <v>T = 4.04(X) + 117.33</v>
          </cell>
          <cell r="AQ12" t="str">
            <v>T = 0.82(X) - 31.49</v>
          </cell>
          <cell r="AR12" t="str">
            <v>T = 0.62(X) + 1.35</v>
          </cell>
          <cell r="AS12">
            <v>1</v>
          </cell>
          <cell r="AT12">
            <v>0.96</v>
          </cell>
          <cell r="AU12">
            <v>0.93</v>
          </cell>
          <cell r="AV12">
            <v>0</v>
          </cell>
          <cell r="AW12">
            <v>0</v>
          </cell>
          <cell r="AX12">
            <v>0</v>
          </cell>
        </row>
        <row r="13">
          <cell r="A13">
            <v>93</v>
          </cell>
          <cell r="B13" t="str">
            <v>Light Rail Transit Station w/ Parking</v>
          </cell>
          <cell r="C13" t="str">
            <v>Parking Space(s)</v>
          </cell>
          <cell r="E13" t="str">
            <v>Avg</v>
          </cell>
          <cell r="F13">
            <v>2.5099999999999998</v>
          </cell>
          <cell r="G13">
            <v>1.07</v>
          </cell>
          <cell r="H13">
            <v>1.24</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2.5099999999999998</v>
          </cell>
          <cell r="X13">
            <v>1.07</v>
          </cell>
          <cell r="Y13">
            <v>1.24</v>
          </cell>
          <cell r="Z13">
            <v>0.8</v>
          </cell>
          <cell r="AA13">
            <v>0.2</v>
          </cell>
          <cell r="AB13">
            <v>0.57999999999999996</v>
          </cell>
          <cell r="AC13">
            <v>0.42</v>
          </cell>
          <cell r="AD13">
            <v>1</v>
          </cell>
          <cell r="AE13">
            <v>1</v>
          </cell>
          <cell r="AF13">
            <v>1</v>
          </cell>
          <cell r="AG13">
            <v>0</v>
          </cell>
          <cell r="AH13">
            <v>0</v>
          </cell>
          <cell r="AI13">
            <v>0</v>
          </cell>
          <cell r="AJ13">
            <v>0</v>
          </cell>
          <cell r="AK13">
            <v>0</v>
          </cell>
          <cell r="AL13">
            <v>0</v>
          </cell>
          <cell r="AM13">
            <v>0</v>
          </cell>
          <cell r="AN13" t="str">
            <v>Adjacent Street Traffic</v>
          </cell>
          <cell r="AO13" t="str">
            <v>Adjacent Street Traffic</v>
          </cell>
        </row>
        <row r="14">
          <cell r="A14">
            <v>110</v>
          </cell>
          <cell r="B14" t="str">
            <v>General Light Industrial</v>
          </cell>
          <cell r="C14" t="str">
            <v>1,000 Sq Ft</v>
          </cell>
          <cell r="E14" t="str">
            <v>Avg</v>
          </cell>
          <cell r="F14">
            <v>6.97</v>
          </cell>
          <cell r="G14">
            <v>0.92</v>
          </cell>
          <cell r="H14">
            <v>0.97</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6.97</v>
          </cell>
          <cell r="X14">
            <v>0.92</v>
          </cell>
          <cell r="Y14">
            <v>0.97</v>
          </cell>
          <cell r="Z14">
            <v>0.88</v>
          </cell>
          <cell r="AA14">
            <v>0.12</v>
          </cell>
          <cell r="AB14">
            <v>0.12</v>
          </cell>
          <cell r="AC14">
            <v>0.88</v>
          </cell>
          <cell r="AD14">
            <v>1</v>
          </cell>
          <cell r="AE14">
            <v>1</v>
          </cell>
          <cell r="AF14">
            <v>1</v>
          </cell>
          <cell r="AG14">
            <v>0</v>
          </cell>
          <cell r="AH14">
            <v>0</v>
          </cell>
          <cell r="AI14">
            <v>0</v>
          </cell>
          <cell r="AJ14">
            <v>0</v>
          </cell>
          <cell r="AK14">
            <v>0</v>
          </cell>
          <cell r="AL14">
            <v>0</v>
          </cell>
          <cell r="AM14">
            <v>0</v>
          </cell>
          <cell r="AN14" t="str">
            <v>Adjacent Street Traffic</v>
          </cell>
          <cell r="AO14" t="str">
            <v>Adjacent Street Traffic</v>
          </cell>
          <cell r="AP14" t="str">
            <v>T = 7.47(X) - 101.92</v>
          </cell>
          <cell r="AQ14" t="str">
            <v>T = 1.18(X) - 89.28</v>
          </cell>
          <cell r="AR14" t="str">
            <v>T = 1.43(X) - 157.36</v>
          </cell>
          <cell r="AS14">
            <v>0.81</v>
          </cell>
          <cell r="AT14">
            <v>0.92</v>
          </cell>
          <cell r="AU14">
            <v>0.88</v>
          </cell>
          <cell r="AV14">
            <v>0</v>
          </cell>
          <cell r="AW14">
            <v>0</v>
          </cell>
          <cell r="AX14">
            <v>0</v>
          </cell>
        </row>
        <row r="15">
          <cell r="A15">
            <v>120</v>
          </cell>
          <cell r="B15" t="str">
            <v>General Heavy Industrial (1)</v>
          </cell>
          <cell r="C15" t="str">
            <v>1,000 Sq Ft</v>
          </cell>
          <cell r="E15" t="str">
            <v>Avg</v>
          </cell>
          <cell r="F15">
            <v>1.5</v>
          </cell>
          <cell r="G15">
            <v>0.51</v>
          </cell>
          <cell r="H15">
            <v>0.68</v>
          </cell>
          <cell r="I15">
            <v>0</v>
          </cell>
          <cell r="J15">
            <v>0</v>
          </cell>
          <cell r="K15">
            <v>0</v>
          </cell>
          <cell r="L15">
            <v>0</v>
          </cell>
          <cell r="N15">
            <v>0</v>
          </cell>
          <cell r="P15">
            <v>0</v>
          </cell>
          <cell r="Q15">
            <v>0</v>
          </cell>
          <cell r="R15">
            <v>0</v>
          </cell>
          <cell r="S15">
            <v>0</v>
          </cell>
          <cell r="T15">
            <v>0</v>
          </cell>
          <cell r="U15">
            <v>0</v>
          </cell>
          <cell r="V15">
            <v>0</v>
          </cell>
          <cell r="W15">
            <v>1.5</v>
          </cell>
          <cell r="X15">
            <v>0.51</v>
          </cell>
          <cell r="Y15">
            <v>0.68</v>
          </cell>
          <cell r="AD15">
            <v>1</v>
          </cell>
          <cell r="AE15">
            <v>1</v>
          </cell>
          <cell r="AF15">
            <v>1</v>
          </cell>
          <cell r="AG15">
            <v>0</v>
          </cell>
          <cell r="AH15">
            <v>0</v>
          </cell>
          <cell r="AI15">
            <v>0</v>
          </cell>
          <cell r="AJ15">
            <v>0</v>
          </cell>
          <cell r="AK15">
            <v>0</v>
          </cell>
          <cell r="AL15">
            <v>0</v>
          </cell>
          <cell r="AM15">
            <v>0</v>
          </cell>
          <cell r="AN15" t="str">
            <v>Adjacent Street Traffic</v>
          </cell>
          <cell r="AO15" t="str">
            <v>Generator</v>
          </cell>
        </row>
        <row r="16">
          <cell r="A16">
            <v>130</v>
          </cell>
          <cell r="B16" t="str">
            <v>Industrial Park</v>
          </cell>
          <cell r="C16" t="str">
            <v>1,000 Sq Ft</v>
          </cell>
          <cell r="E16" t="str">
            <v>Avg</v>
          </cell>
          <cell r="F16">
            <v>6.83</v>
          </cell>
          <cell r="G16">
            <v>0.82</v>
          </cell>
          <cell r="H16">
            <v>0.85</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6.83</v>
          </cell>
          <cell r="X16">
            <v>0.82</v>
          </cell>
          <cell r="Y16">
            <v>0.85</v>
          </cell>
          <cell r="Z16">
            <v>0.82</v>
          </cell>
          <cell r="AA16">
            <v>0.18</v>
          </cell>
          <cell r="AB16">
            <v>0.21</v>
          </cell>
          <cell r="AC16">
            <v>0.79</v>
          </cell>
          <cell r="AD16">
            <v>1</v>
          </cell>
          <cell r="AE16">
            <v>1</v>
          </cell>
          <cell r="AF16">
            <v>1</v>
          </cell>
          <cell r="AG16">
            <v>0</v>
          </cell>
          <cell r="AH16">
            <v>0</v>
          </cell>
          <cell r="AI16">
            <v>0</v>
          </cell>
          <cell r="AJ16">
            <v>0</v>
          </cell>
          <cell r="AK16">
            <v>0</v>
          </cell>
          <cell r="AL16">
            <v>0</v>
          </cell>
          <cell r="AM16">
            <v>0</v>
          </cell>
          <cell r="AN16" t="str">
            <v>Adjacent Street Traffic</v>
          </cell>
          <cell r="AO16" t="str">
            <v>Adjacent Street Traffic</v>
          </cell>
          <cell r="AP16" t="str">
            <v>T = 4.99(X) + 678.25</v>
          </cell>
          <cell r="AQ16" t="str">
            <v>Ln(T) = 0.79Ln(X) + 0.91</v>
          </cell>
          <cell r="AR16" t="str">
            <v>T = 0.78(X) + 30.48</v>
          </cell>
          <cell r="AS16">
            <v>0.51</v>
          </cell>
          <cell r="AT16">
            <v>0.56000000000000005</v>
          </cell>
          <cell r="AU16">
            <v>0.61</v>
          </cell>
          <cell r="AV16">
            <v>0</v>
          </cell>
          <cell r="AW16">
            <v>0</v>
          </cell>
          <cell r="AX16">
            <v>0</v>
          </cell>
        </row>
        <row r="17">
          <cell r="A17">
            <v>140</v>
          </cell>
          <cell r="B17" t="str">
            <v>Manufacturing</v>
          </cell>
          <cell r="C17" t="str">
            <v>1,000 Sq Ft</v>
          </cell>
          <cell r="E17" t="str">
            <v>Avg</v>
          </cell>
          <cell r="F17">
            <v>3.82</v>
          </cell>
          <cell r="G17">
            <v>0.73</v>
          </cell>
          <cell r="H17">
            <v>0.73</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3.82</v>
          </cell>
          <cell r="X17">
            <v>0.73</v>
          </cell>
          <cell r="Y17">
            <v>0.73</v>
          </cell>
          <cell r="Z17">
            <v>0.78</v>
          </cell>
          <cell r="AA17">
            <v>0.22</v>
          </cell>
          <cell r="AB17">
            <v>0.36</v>
          </cell>
          <cell r="AC17">
            <v>0.64</v>
          </cell>
          <cell r="AD17">
            <v>1</v>
          </cell>
          <cell r="AE17">
            <v>1</v>
          </cell>
          <cell r="AF17">
            <v>1</v>
          </cell>
          <cell r="AG17">
            <v>0</v>
          </cell>
          <cell r="AH17">
            <v>0</v>
          </cell>
          <cell r="AI17">
            <v>0</v>
          </cell>
          <cell r="AJ17">
            <v>0</v>
          </cell>
          <cell r="AK17">
            <v>0</v>
          </cell>
          <cell r="AL17">
            <v>0</v>
          </cell>
          <cell r="AM17">
            <v>0</v>
          </cell>
          <cell r="AN17" t="str">
            <v>Adjacent Street Traffic</v>
          </cell>
          <cell r="AO17" t="str">
            <v>Adjacent Street Traffic</v>
          </cell>
          <cell r="AP17" t="str">
            <v>T = 3.88(X) - 20.70</v>
          </cell>
          <cell r="AQ17" t="str">
            <v>T = 0.83(X) - 29.52</v>
          </cell>
          <cell r="AR17" t="str">
            <v>T = 0.78(X) - 15.97</v>
          </cell>
          <cell r="AS17">
            <v>0.87</v>
          </cell>
          <cell r="AT17">
            <v>0.67</v>
          </cell>
          <cell r="AU17">
            <v>0.75</v>
          </cell>
          <cell r="AV17">
            <v>0</v>
          </cell>
          <cell r="AW17">
            <v>0</v>
          </cell>
          <cell r="AX17">
            <v>0</v>
          </cell>
        </row>
        <row r="18">
          <cell r="A18" t="str">
            <v>14X</v>
          </cell>
          <cell r="B18" t="str">
            <v>Concrete Batch Plant</v>
          </cell>
          <cell r="C18" t="str">
            <v>100 Cu Yd(s)/Day</v>
          </cell>
          <cell r="E18" t="str">
            <v>Avg</v>
          </cell>
          <cell r="F18" t="str">
            <v>*</v>
          </cell>
          <cell r="G18">
            <v>4.9400000000000004</v>
          </cell>
          <cell r="H18">
            <v>2.3199999999999998</v>
          </cell>
          <cell r="J18">
            <v>0</v>
          </cell>
          <cell r="K18">
            <v>0</v>
          </cell>
          <cell r="L18">
            <v>0</v>
          </cell>
          <cell r="M18">
            <v>0</v>
          </cell>
          <cell r="N18">
            <v>0</v>
          </cell>
          <cell r="O18">
            <v>0</v>
          </cell>
          <cell r="P18">
            <v>0</v>
          </cell>
          <cell r="Q18">
            <v>0</v>
          </cell>
          <cell r="R18">
            <v>0</v>
          </cell>
          <cell r="S18">
            <v>0</v>
          </cell>
          <cell r="T18">
            <v>0</v>
          </cell>
          <cell r="U18">
            <v>0</v>
          </cell>
          <cell r="V18">
            <v>0</v>
          </cell>
          <cell r="W18" t="str">
            <v>*</v>
          </cell>
          <cell r="X18">
            <v>4.9400000000000004</v>
          </cell>
          <cell r="Y18">
            <v>2.3199999999999998</v>
          </cell>
          <cell r="Z18">
            <v>0.56999999999999995</v>
          </cell>
          <cell r="AA18">
            <v>0.43</v>
          </cell>
          <cell r="AB18">
            <v>0.32</v>
          </cell>
          <cell r="AC18">
            <v>0.68</v>
          </cell>
          <cell r="AD18">
            <v>1</v>
          </cell>
          <cell r="AE18">
            <v>1</v>
          </cell>
          <cell r="AF18">
            <v>1</v>
          </cell>
          <cell r="AG18">
            <v>0</v>
          </cell>
          <cell r="AH18">
            <v>0</v>
          </cell>
          <cell r="AI18">
            <v>0</v>
          </cell>
          <cell r="AJ18">
            <v>0</v>
          </cell>
          <cell r="AK18">
            <v>0</v>
          </cell>
          <cell r="AL18">
            <v>0</v>
          </cell>
          <cell r="AM18">
            <v>0</v>
          </cell>
          <cell r="AN18" t="str">
            <v>Adjacent Street Traffic</v>
          </cell>
          <cell r="AO18" t="str">
            <v>Adjacent Street Traffic</v>
          </cell>
        </row>
        <row r="19">
          <cell r="A19">
            <v>150</v>
          </cell>
          <cell r="B19" t="str">
            <v>Warehousing</v>
          </cell>
          <cell r="C19" t="str">
            <v>1,000 Sq Ft</v>
          </cell>
          <cell r="E19" t="str">
            <v>Avg</v>
          </cell>
          <cell r="F19">
            <v>3.56</v>
          </cell>
          <cell r="G19">
            <v>0.3</v>
          </cell>
          <cell r="H19">
            <v>0.32</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3.56</v>
          </cell>
          <cell r="X19">
            <v>0.3</v>
          </cell>
          <cell r="Y19">
            <v>0.32</v>
          </cell>
          <cell r="Z19">
            <v>0.79</v>
          </cell>
          <cell r="AA19">
            <v>0.21</v>
          </cell>
          <cell r="AB19">
            <v>0.25</v>
          </cell>
          <cell r="AC19">
            <v>0.75</v>
          </cell>
          <cell r="AD19">
            <v>1</v>
          </cell>
          <cell r="AE19">
            <v>1</v>
          </cell>
          <cell r="AF19">
            <v>1</v>
          </cell>
          <cell r="AG19">
            <v>0</v>
          </cell>
          <cell r="AH19">
            <v>0</v>
          </cell>
          <cell r="AI19">
            <v>0</v>
          </cell>
          <cell r="AJ19">
            <v>0</v>
          </cell>
          <cell r="AK19">
            <v>0</v>
          </cell>
          <cell r="AL19">
            <v>0</v>
          </cell>
          <cell r="AM19">
            <v>0</v>
          </cell>
          <cell r="AN19" t="str">
            <v>Adjacent Street Traffic</v>
          </cell>
          <cell r="AO19" t="str">
            <v>Adjacent Street Traffic</v>
          </cell>
          <cell r="AP19" t="str">
            <v>Ln(T) = 0.86Ln(X) + 2.24</v>
          </cell>
          <cell r="AQ19" t="str">
            <v>Ln(T) = 0.55Ln(X) + 1.88</v>
          </cell>
          <cell r="AR19" t="str">
            <v>Ln(T) = 0.64Ln(X) + 1.14</v>
          </cell>
          <cell r="AS19">
            <v>0.77</v>
          </cell>
          <cell r="AT19">
            <v>0.67</v>
          </cell>
          <cell r="AU19">
            <v>0.64</v>
          </cell>
          <cell r="AV19">
            <v>0</v>
          </cell>
          <cell r="AW19">
            <v>0</v>
          </cell>
          <cell r="AX19">
            <v>0</v>
          </cell>
        </row>
        <row r="20">
          <cell r="A20">
            <v>151</v>
          </cell>
          <cell r="B20" t="str">
            <v>Mini-Warehouse</v>
          </cell>
          <cell r="C20" t="str">
            <v>Storage Units</v>
          </cell>
          <cell r="E20" t="str">
            <v>Avg</v>
          </cell>
          <cell r="F20">
            <v>0.25</v>
          </cell>
          <cell r="G20">
            <v>0.02</v>
          </cell>
          <cell r="H20">
            <v>0.02</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0.25</v>
          </cell>
          <cell r="X20">
            <v>0.02</v>
          </cell>
          <cell r="Y20">
            <v>0.02</v>
          </cell>
          <cell r="Z20">
            <v>0.5</v>
          </cell>
          <cell r="AA20">
            <v>0.5</v>
          </cell>
          <cell r="AB20">
            <v>0.48</v>
          </cell>
          <cell r="AC20">
            <v>0.52</v>
          </cell>
          <cell r="AD20">
            <v>1</v>
          </cell>
          <cell r="AE20">
            <v>1</v>
          </cell>
          <cell r="AF20">
            <v>1</v>
          </cell>
          <cell r="AG20">
            <v>0</v>
          </cell>
          <cell r="AH20">
            <v>0</v>
          </cell>
          <cell r="AI20">
            <v>0</v>
          </cell>
          <cell r="AJ20">
            <v>0</v>
          </cell>
          <cell r="AK20">
            <v>0</v>
          </cell>
          <cell r="AL20">
            <v>0</v>
          </cell>
          <cell r="AM20">
            <v>0</v>
          </cell>
          <cell r="AN20" t="str">
            <v>Adjacent Street Traffic</v>
          </cell>
          <cell r="AO20" t="str">
            <v>Adjacent Street Traffic</v>
          </cell>
          <cell r="AP20" t="str">
            <v>Ln(T) = 0.83Ln(X) - 0.35</v>
          </cell>
          <cell r="AS20">
            <v>0.63</v>
          </cell>
          <cell r="AV20">
            <v>0</v>
          </cell>
        </row>
        <row r="21">
          <cell r="A21">
            <v>152</v>
          </cell>
          <cell r="B21" t="str">
            <v>High-Cube Warehouse/Distribution Center</v>
          </cell>
          <cell r="C21" t="str">
            <v>1,000 Sq Ft</v>
          </cell>
          <cell r="E21" t="str">
            <v>Avg</v>
          </cell>
          <cell r="F21">
            <v>1.68</v>
          </cell>
          <cell r="G21">
            <v>0.11</v>
          </cell>
          <cell r="H21">
            <v>0.12</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1.68</v>
          </cell>
          <cell r="X21">
            <v>0.11</v>
          </cell>
          <cell r="Y21">
            <v>0.12</v>
          </cell>
          <cell r="Z21">
            <v>0.69</v>
          </cell>
          <cell r="AA21">
            <v>0.31</v>
          </cell>
          <cell r="AB21">
            <v>0.31</v>
          </cell>
          <cell r="AC21">
            <v>0.69</v>
          </cell>
          <cell r="AD21">
            <v>1</v>
          </cell>
          <cell r="AE21">
            <v>1</v>
          </cell>
          <cell r="AF21">
            <v>1</v>
          </cell>
          <cell r="AG21">
            <v>0</v>
          </cell>
          <cell r="AH21">
            <v>0</v>
          </cell>
          <cell r="AI21">
            <v>0</v>
          </cell>
          <cell r="AJ21">
            <v>0</v>
          </cell>
          <cell r="AK21">
            <v>0</v>
          </cell>
          <cell r="AL21">
            <v>0</v>
          </cell>
          <cell r="AM21">
            <v>0</v>
          </cell>
          <cell r="AN21" t="str">
            <v>Adjacent Street Traffic</v>
          </cell>
          <cell r="AO21" t="str">
            <v>Adjacent Street Traffic</v>
          </cell>
          <cell r="AQ21" t="str">
            <v>T = 0.14(X) - 25.62</v>
          </cell>
          <cell r="AR21" t="str">
            <v>T = 0.13(X) - 3.73</v>
          </cell>
          <cell r="AT21">
            <v>0.72</v>
          </cell>
          <cell r="AU21">
            <v>0.68</v>
          </cell>
          <cell r="AW21">
            <v>0</v>
          </cell>
          <cell r="AX21">
            <v>0</v>
          </cell>
        </row>
        <row r="22">
          <cell r="A22">
            <v>160</v>
          </cell>
          <cell r="B22" t="str">
            <v>Data Center</v>
          </cell>
          <cell r="C22" t="str">
            <v>1,000 Sq Ft</v>
          </cell>
          <cell r="E22" t="str">
            <v>Avg</v>
          </cell>
          <cell r="F22">
            <v>0.99</v>
          </cell>
          <cell r="G22">
            <v>0.09</v>
          </cell>
          <cell r="H22">
            <v>0.09</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0.99</v>
          </cell>
          <cell r="X22">
            <v>0.09</v>
          </cell>
          <cell r="Y22">
            <v>0.09</v>
          </cell>
          <cell r="Z22">
            <v>0.52</v>
          </cell>
          <cell r="AA22">
            <v>0.48</v>
          </cell>
          <cell r="AB22">
            <v>0.21</v>
          </cell>
          <cell r="AC22">
            <v>0.79</v>
          </cell>
          <cell r="AD22">
            <v>1</v>
          </cell>
          <cell r="AE22">
            <v>1</v>
          </cell>
          <cell r="AF22">
            <v>1</v>
          </cell>
          <cell r="AG22">
            <v>0</v>
          </cell>
          <cell r="AH22">
            <v>0</v>
          </cell>
          <cell r="AI22">
            <v>0</v>
          </cell>
          <cell r="AJ22">
            <v>0</v>
          </cell>
          <cell r="AK22">
            <v>0</v>
          </cell>
          <cell r="AL22">
            <v>0</v>
          </cell>
          <cell r="AM22">
            <v>0</v>
          </cell>
          <cell r="AN22" t="str">
            <v>Adjacent Street Traffic</v>
          </cell>
          <cell r="AO22" t="str">
            <v>Adjacent Street Traffic</v>
          </cell>
        </row>
        <row r="23">
          <cell r="A23">
            <v>170</v>
          </cell>
          <cell r="B23" t="str">
            <v>Utilities</v>
          </cell>
          <cell r="C23" t="str">
            <v>1,000 Sq Ft</v>
          </cell>
          <cell r="E23" t="str">
            <v>Avg</v>
          </cell>
          <cell r="F23" t="str">
            <v>*</v>
          </cell>
          <cell r="G23">
            <v>0.8</v>
          </cell>
          <cell r="H23">
            <v>0.76</v>
          </cell>
          <cell r="J23">
            <v>0</v>
          </cell>
          <cell r="K23">
            <v>0</v>
          </cell>
          <cell r="L23">
            <v>0</v>
          </cell>
          <cell r="N23">
            <v>0</v>
          </cell>
          <cell r="O23">
            <v>0</v>
          </cell>
          <cell r="P23">
            <v>0</v>
          </cell>
          <cell r="Q23">
            <v>0</v>
          </cell>
          <cell r="R23">
            <v>0</v>
          </cell>
          <cell r="S23">
            <v>0</v>
          </cell>
          <cell r="T23">
            <v>0</v>
          </cell>
          <cell r="U23">
            <v>0</v>
          </cell>
          <cell r="V23">
            <v>0</v>
          </cell>
          <cell r="W23" t="str">
            <v>*</v>
          </cell>
          <cell r="X23">
            <v>0.8</v>
          </cell>
          <cell r="Y23">
            <v>0.76</v>
          </cell>
          <cell r="AB23">
            <v>0.45</v>
          </cell>
          <cell r="AC23">
            <v>0.55000000000000004</v>
          </cell>
          <cell r="AD23">
            <v>1</v>
          </cell>
          <cell r="AE23">
            <v>1</v>
          </cell>
          <cell r="AF23">
            <v>1</v>
          </cell>
          <cell r="AG23">
            <v>0</v>
          </cell>
          <cell r="AH23">
            <v>0</v>
          </cell>
          <cell r="AI23">
            <v>0</v>
          </cell>
          <cell r="AJ23">
            <v>0</v>
          </cell>
          <cell r="AK23">
            <v>0</v>
          </cell>
          <cell r="AL23">
            <v>0</v>
          </cell>
          <cell r="AM23">
            <v>0</v>
          </cell>
          <cell r="AN23" t="str">
            <v>Adjacent Street Traffic</v>
          </cell>
          <cell r="AO23" t="str">
            <v>Adjacent Street Traffic</v>
          </cell>
        </row>
        <row r="24">
          <cell r="A24">
            <v>210</v>
          </cell>
          <cell r="B24" t="str">
            <v>Single-Family Detached Housing</v>
          </cell>
          <cell r="C24" t="str">
            <v>Dwelling Unit(s)</v>
          </cell>
          <cell r="E24" t="str">
            <v>Avg</v>
          </cell>
          <cell r="F24">
            <v>9.52</v>
          </cell>
          <cell r="G24">
            <v>0.75</v>
          </cell>
          <cell r="H24">
            <v>1</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9.52</v>
          </cell>
          <cell r="X24">
            <v>0.75</v>
          </cell>
          <cell r="Y24">
            <v>1</v>
          </cell>
          <cell r="Z24">
            <v>0.25</v>
          </cell>
          <cell r="AA24">
            <v>0.75</v>
          </cell>
          <cell r="AB24">
            <v>0.63</v>
          </cell>
          <cell r="AC24">
            <v>0.37</v>
          </cell>
          <cell r="AD24">
            <v>1</v>
          </cell>
          <cell r="AE24">
            <v>1</v>
          </cell>
          <cell r="AF24">
            <v>1</v>
          </cell>
          <cell r="AG24">
            <v>0</v>
          </cell>
          <cell r="AH24">
            <v>0</v>
          </cell>
          <cell r="AI24">
            <v>0</v>
          </cell>
          <cell r="AJ24">
            <v>0</v>
          </cell>
          <cell r="AK24">
            <v>0</v>
          </cell>
          <cell r="AL24">
            <v>0</v>
          </cell>
          <cell r="AM24">
            <v>0</v>
          </cell>
          <cell r="AN24" t="str">
            <v>Adjacent Street Traffic</v>
          </cell>
          <cell r="AO24" t="str">
            <v>Adjacent Street Traffic</v>
          </cell>
          <cell r="AP24" t="str">
            <v>Ln(T) = 0.92Ln(X) + 2.72</v>
          </cell>
          <cell r="AQ24" t="str">
            <v>T = 0.70(X) + 9.74</v>
          </cell>
          <cell r="AR24" t="str">
            <v>Ln(T) = 0.90Ln(X) + 0.51</v>
          </cell>
          <cell r="AS24">
            <v>0.95</v>
          </cell>
          <cell r="AT24">
            <v>0.89</v>
          </cell>
          <cell r="AU24">
            <v>0.91</v>
          </cell>
          <cell r="AV24">
            <v>0</v>
          </cell>
          <cell r="AW24">
            <v>0</v>
          </cell>
          <cell r="AX24">
            <v>0</v>
          </cell>
        </row>
        <row r="25">
          <cell r="A25">
            <v>220</v>
          </cell>
          <cell r="B25" t="str">
            <v>Apartment</v>
          </cell>
          <cell r="C25" t="str">
            <v>Dwelling Unit(s)</v>
          </cell>
          <cell r="E25" t="str">
            <v>Avg</v>
          </cell>
          <cell r="F25">
            <v>6.65</v>
          </cell>
          <cell r="G25">
            <v>0.51</v>
          </cell>
          <cell r="H25">
            <v>0.62</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6.65</v>
          </cell>
          <cell r="X25">
            <v>0.51</v>
          </cell>
          <cell r="Y25">
            <v>0.62</v>
          </cell>
          <cell r="Z25">
            <v>0.2</v>
          </cell>
          <cell r="AA25">
            <v>0.8</v>
          </cell>
          <cell r="AB25">
            <v>0.65</v>
          </cell>
          <cell r="AC25">
            <v>0.35</v>
          </cell>
          <cell r="AD25">
            <v>1</v>
          </cell>
          <cell r="AE25">
            <v>1</v>
          </cell>
          <cell r="AF25">
            <v>1</v>
          </cell>
          <cell r="AG25">
            <v>0</v>
          </cell>
          <cell r="AH25">
            <v>0</v>
          </cell>
          <cell r="AI25">
            <v>0</v>
          </cell>
          <cell r="AJ25">
            <v>0</v>
          </cell>
          <cell r="AK25">
            <v>0</v>
          </cell>
          <cell r="AL25">
            <v>0</v>
          </cell>
          <cell r="AM25">
            <v>0</v>
          </cell>
          <cell r="AN25" t="str">
            <v>Adjacent Street Traffic</v>
          </cell>
          <cell r="AO25" t="str">
            <v>Adjacent Street Traffic</v>
          </cell>
          <cell r="AP25" t="str">
            <v>T = 6.06(X) + 123.56</v>
          </cell>
          <cell r="AQ25" t="str">
            <v>T = 0.49(X) + 3.73</v>
          </cell>
          <cell r="AR25" t="str">
            <v>T = 0.55(X) + 17.65</v>
          </cell>
          <cell r="AS25">
            <v>0.87</v>
          </cell>
          <cell r="AT25">
            <v>0.83</v>
          </cell>
          <cell r="AU25">
            <v>0.77</v>
          </cell>
          <cell r="AV25">
            <v>0</v>
          </cell>
          <cell r="AW25">
            <v>0</v>
          </cell>
          <cell r="AX25">
            <v>0</v>
          </cell>
        </row>
        <row r="26">
          <cell r="A26">
            <v>221</v>
          </cell>
          <cell r="B26" t="str">
            <v>Low-Rise Apartment</v>
          </cell>
          <cell r="C26" t="str">
            <v>Occ. Dwelling Unit(s)</v>
          </cell>
          <cell r="E26" t="str">
            <v>Avg</v>
          </cell>
          <cell r="F26">
            <v>6.59</v>
          </cell>
          <cell r="G26">
            <v>0.46</v>
          </cell>
          <cell r="H26">
            <v>0.57999999999999996</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6.59</v>
          </cell>
          <cell r="X26">
            <v>0.46</v>
          </cell>
          <cell r="Y26">
            <v>0.57999999999999996</v>
          </cell>
          <cell r="Z26">
            <v>0.21</v>
          </cell>
          <cell r="AA26">
            <v>0.79</v>
          </cell>
          <cell r="AB26">
            <v>0.65</v>
          </cell>
          <cell r="AC26">
            <v>0.35</v>
          </cell>
          <cell r="AD26">
            <v>1</v>
          </cell>
          <cell r="AE26">
            <v>1</v>
          </cell>
          <cell r="AF26">
            <v>1</v>
          </cell>
          <cell r="AG26">
            <v>0</v>
          </cell>
          <cell r="AH26">
            <v>0</v>
          </cell>
          <cell r="AI26">
            <v>0</v>
          </cell>
          <cell r="AJ26">
            <v>0</v>
          </cell>
          <cell r="AK26">
            <v>0</v>
          </cell>
          <cell r="AL26">
            <v>0</v>
          </cell>
          <cell r="AM26">
            <v>0</v>
          </cell>
          <cell r="AN26" t="str">
            <v>Adjacent Street Traffic</v>
          </cell>
          <cell r="AO26" t="str">
            <v>Adjacent Street Traffic</v>
          </cell>
          <cell r="AP26" t="str">
            <v>T = 5.12(X) + 387.53</v>
          </cell>
          <cell r="AQ26" t="str">
            <v>Ln(T) = 0.82Ln(X) + 0.23</v>
          </cell>
          <cell r="AR26" t="str">
            <v>Ln(T) = 0.88Ln(X) + 0.16</v>
          </cell>
          <cell r="AS26">
            <v>0.93</v>
          </cell>
          <cell r="AT26">
            <v>0.81</v>
          </cell>
          <cell r="AU26">
            <v>0.92</v>
          </cell>
          <cell r="AV26">
            <v>0</v>
          </cell>
          <cell r="AW26">
            <v>0</v>
          </cell>
          <cell r="AX26">
            <v>0</v>
          </cell>
        </row>
        <row r="27">
          <cell r="A27">
            <v>222</v>
          </cell>
          <cell r="B27" t="str">
            <v>High-Rise Apartment</v>
          </cell>
          <cell r="C27" t="str">
            <v>Dwelling Unit(s)</v>
          </cell>
          <cell r="E27" t="str">
            <v>Avg</v>
          </cell>
          <cell r="F27">
            <v>4.2</v>
          </cell>
          <cell r="G27">
            <v>0.3</v>
          </cell>
          <cell r="H27">
            <v>0.35</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4.2</v>
          </cell>
          <cell r="X27">
            <v>0.3</v>
          </cell>
          <cell r="Y27">
            <v>0.35</v>
          </cell>
          <cell r="Z27">
            <v>0.25</v>
          </cell>
          <cell r="AA27">
            <v>0.75</v>
          </cell>
          <cell r="AB27">
            <v>0.61</v>
          </cell>
          <cell r="AC27">
            <v>0.39</v>
          </cell>
          <cell r="AD27">
            <v>1</v>
          </cell>
          <cell r="AE27">
            <v>1</v>
          </cell>
          <cell r="AF27">
            <v>1</v>
          </cell>
          <cell r="AG27">
            <v>0</v>
          </cell>
          <cell r="AH27">
            <v>0</v>
          </cell>
          <cell r="AI27">
            <v>0</v>
          </cell>
          <cell r="AJ27">
            <v>0</v>
          </cell>
          <cell r="AK27">
            <v>0</v>
          </cell>
          <cell r="AL27">
            <v>0</v>
          </cell>
          <cell r="AM27">
            <v>0</v>
          </cell>
          <cell r="AN27" t="str">
            <v>Adjacent Street Traffic</v>
          </cell>
          <cell r="AO27" t="str">
            <v>Adjacent Street Traffic</v>
          </cell>
          <cell r="AP27" t="str">
            <v>Ln(T) = 0.83Ln(X) + 2.50</v>
          </cell>
          <cell r="AQ27" t="str">
            <v>Ln(T) = 0.99Ln(X) - 1.14</v>
          </cell>
          <cell r="AR27" t="str">
            <v>T = 0.32(X) + 12.30</v>
          </cell>
          <cell r="AS27">
            <v>0.82</v>
          </cell>
          <cell r="AT27">
            <v>0.88</v>
          </cell>
          <cell r="AU27">
            <v>0.92</v>
          </cell>
          <cell r="AV27">
            <v>0</v>
          </cell>
          <cell r="AW27">
            <v>0</v>
          </cell>
          <cell r="AX27">
            <v>0</v>
          </cell>
        </row>
        <row r="28">
          <cell r="A28">
            <v>223</v>
          </cell>
          <cell r="B28" t="str">
            <v>Mid-Rise Apartment</v>
          </cell>
          <cell r="C28" t="str">
            <v>Dwelling Unit(s)</v>
          </cell>
          <cell r="E28" t="str">
            <v>Avg</v>
          </cell>
          <cell r="F28" t="str">
            <v>*</v>
          </cell>
          <cell r="G28">
            <v>0.3</v>
          </cell>
          <cell r="H28">
            <v>0.39</v>
          </cell>
          <cell r="J28">
            <v>0</v>
          </cell>
          <cell r="K28">
            <v>0</v>
          </cell>
          <cell r="L28">
            <v>0</v>
          </cell>
          <cell r="M28">
            <v>0</v>
          </cell>
          <cell r="N28">
            <v>0</v>
          </cell>
          <cell r="O28">
            <v>0</v>
          </cell>
          <cell r="P28">
            <v>0</v>
          </cell>
          <cell r="Q28">
            <v>0</v>
          </cell>
          <cell r="R28">
            <v>0</v>
          </cell>
          <cell r="S28">
            <v>0</v>
          </cell>
          <cell r="T28">
            <v>0</v>
          </cell>
          <cell r="U28">
            <v>0</v>
          </cell>
          <cell r="V28">
            <v>0</v>
          </cell>
          <cell r="W28" t="str">
            <v>*</v>
          </cell>
          <cell r="X28">
            <v>0.3</v>
          </cell>
          <cell r="Y28">
            <v>0.39</v>
          </cell>
          <cell r="Z28">
            <v>0.31</v>
          </cell>
          <cell r="AA28">
            <v>0.69</v>
          </cell>
          <cell r="AB28">
            <v>0.57999999999999996</v>
          </cell>
          <cell r="AC28">
            <v>0.42</v>
          </cell>
          <cell r="AD28">
            <v>1</v>
          </cell>
          <cell r="AE28">
            <v>1</v>
          </cell>
          <cell r="AF28">
            <v>1</v>
          </cell>
          <cell r="AG28">
            <v>0</v>
          </cell>
          <cell r="AH28">
            <v>0</v>
          </cell>
          <cell r="AI28">
            <v>0</v>
          </cell>
          <cell r="AJ28">
            <v>0</v>
          </cell>
          <cell r="AK28">
            <v>0</v>
          </cell>
          <cell r="AL28">
            <v>0</v>
          </cell>
          <cell r="AM28">
            <v>0</v>
          </cell>
          <cell r="AN28" t="str">
            <v>Adjacent Street Traffic</v>
          </cell>
          <cell r="AO28" t="str">
            <v>Adjacent Street Traffic</v>
          </cell>
          <cell r="AQ28" t="str">
            <v>T = 0.41(X) - 13.06</v>
          </cell>
          <cell r="AR28" t="str">
            <v>T = 0.48(X) - 11.07</v>
          </cell>
          <cell r="AT28">
            <v>0.83</v>
          </cell>
          <cell r="AU28">
            <v>0.89</v>
          </cell>
          <cell r="AW28">
            <v>0</v>
          </cell>
          <cell r="AX28">
            <v>0</v>
          </cell>
        </row>
        <row r="29">
          <cell r="A29">
            <v>224</v>
          </cell>
          <cell r="B29" t="str">
            <v>Rental Townhouse</v>
          </cell>
          <cell r="C29" t="str">
            <v>Dwelling Unit(s)</v>
          </cell>
          <cell r="E29" t="str">
            <v>Avg</v>
          </cell>
          <cell r="F29" t="str">
            <v>*</v>
          </cell>
          <cell r="G29">
            <v>0.7</v>
          </cell>
          <cell r="H29">
            <v>0.72</v>
          </cell>
          <cell r="J29">
            <v>0</v>
          </cell>
          <cell r="K29">
            <v>0</v>
          </cell>
          <cell r="L29">
            <v>0</v>
          </cell>
          <cell r="M29">
            <v>0</v>
          </cell>
          <cell r="N29">
            <v>0</v>
          </cell>
          <cell r="O29">
            <v>0</v>
          </cell>
          <cell r="P29">
            <v>0</v>
          </cell>
          <cell r="Q29">
            <v>0</v>
          </cell>
          <cell r="R29">
            <v>0</v>
          </cell>
          <cell r="S29">
            <v>0</v>
          </cell>
          <cell r="T29">
            <v>0</v>
          </cell>
          <cell r="U29">
            <v>0</v>
          </cell>
          <cell r="V29">
            <v>0</v>
          </cell>
          <cell r="W29" t="str">
            <v>*</v>
          </cell>
          <cell r="X29">
            <v>0.7</v>
          </cell>
          <cell r="Y29">
            <v>0.72</v>
          </cell>
          <cell r="Z29">
            <v>0.33</v>
          </cell>
          <cell r="AA29">
            <v>0.67</v>
          </cell>
          <cell r="AB29">
            <v>0.51</v>
          </cell>
          <cell r="AC29">
            <v>0.49</v>
          </cell>
          <cell r="AD29">
            <v>1</v>
          </cell>
          <cell r="AE29">
            <v>1</v>
          </cell>
          <cell r="AF29">
            <v>1</v>
          </cell>
          <cell r="AG29">
            <v>0</v>
          </cell>
          <cell r="AH29">
            <v>0</v>
          </cell>
          <cell r="AI29">
            <v>0</v>
          </cell>
          <cell r="AJ29">
            <v>0</v>
          </cell>
          <cell r="AK29">
            <v>0</v>
          </cell>
          <cell r="AL29">
            <v>0</v>
          </cell>
          <cell r="AM29">
            <v>0</v>
          </cell>
          <cell r="AN29" t="str">
            <v>Adjacent Street Traffic</v>
          </cell>
          <cell r="AO29" t="str">
            <v>Adjacent Street Traffic</v>
          </cell>
        </row>
        <row r="30">
          <cell r="A30">
            <v>230</v>
          </cell>
          <cell r="B30" t="str">
            <v>Residential Condominium/Townhouse</v>
          </cell>
          <cell r="C30" t="str">
            <v>Dwelling Unit(s)</v>
          </cell>
          <cell r="E30" t="str">
            <v>Avg</v>
          </cell>
          <cell r="F30">
            <v>5.81</v>
          </cell>
          <cell r="G30">
            <v>0.44</v>
          </cell>
          <cell r="H30">
            <v>0.52</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5.81</v>
          </cell>
          <cell r="X30">
            <v>0.44</v>
          </cell>
          <cell r="Y30">
            <v>0.52</v>
          </cell>
          <cell r="Z30">
            <v>0.17</v>
          </cell>
          <cell r="AA30">
            <v>0.83</v>
          </cell>
          <cell r="AB30">
            <v>0.67</v>
          </cell>
          <cell r="AC30">
            <v>0.33</v>
          </cell>
          <cell r="AD30">
            <v>1</v>
          </cell>
          <cell r="AE30">
            <v>1</v>
          </cell>
          <cell r="AF30">
            <v>1</v>
          </cell>
          <cell r="AG30">
            <v>0</v>
          </cell>
          <cell r="AH30">
            <v>0</v>
          </cell>
          <cell r="AI30">
            <v>0</v>
          </cell>
          <cell r="AJ30">
            <v>0</v>
          </cell>
          <cell r="AK30">
            <v>0</v>
          </cell>
          <cell r="AL30">
            <v>0</v>
          </cell>
          <cell r="AM30">
            <v>0</v>
          </cell>
          <cell r="AN30" t="str">
            <v>Adjacent Street Traffic</v>
          </cell>
          <cell r="AO30" t="str">
            <v>Adjacent Street Traffic</v>
          </cell>
          <cell r="AP30" t="str">
            <v>Ln(T) = 0.87Ln(X) + 2.46</v>
          </cell>
          <cell r="AQ30" t="str">
            <v>Ln(T) = 0.80Ln(X) + 0.26</v>
          </cell>
          <cell r="AR30" t="str">
            <v>Ln(T) = 0.82Ln(X) + 0.32</v>
          </cell>
          <cell r="AS30">
            <v>0.8</v>
          </cell>
          <cell r="AT30">
            <v>0.76</v>
          </cell>
          <cell r="AU30">
            <v>0.8</v>
          </cell>
          <cell r="AV30">
            <v>0</v>
          </cell>
          <cell r="AW30">
            <v>0</v>
          </cell>
          <cell r="AX30">
            <v>0</v>
          </cell>
        </row>
        <row r="31">
          <cell r="A31">
            <v>231</v>
          </cell>
          <cell r="B31" t="str">
            <v>Low-Rise Residential Condominium/Townhouse</v>
          </cell>
          <cell r="C31" t="str">
            <v>Dwelling Unit(s)</v>
          </cell>
          <cell r="E31" t="str">
            <v>Avg</v>
          </cell>
          <cell r="F31" t="str">
            <v>*</v>
          </cell>
          <cell r="G31">
            <v>0.67</v>
          </cell>
          <cell r="H31">
            <v>0.78</v>
          </cell>
          <cell r="J31">
            <v>0</v>
          </cell>
          <cell r="K31">
            <v>0</v>
          </cell>
          <cell r="L31">
            <v>0</v>
          </cell>
          <cell r="M31">
            <v>0</v>
          </cell>
          <cell r="N31">
            <v>0</v>
          </cell>
          <cell r="O31">
            <v>0</v>
          </cell>
          <cell r="P31">
            <v>0</v>
          </cell>
          <cell r="Q31">
            <v>0</v>
          </cell>
          <cell r="R31">
            <v>0</v>
          </cell>
          <cell r="S31">
            <v>0</v>
          </cell>
          <cell r="T31">
            <v>0</v>
          </cell>
          <cell r="U31">
            <v>0</v>
          </cell>
          <cell r="V31">
            <v>0</v>
          </cell>
          <cell r="W31" t="str">
            <v>*</v>
          </cell>
          <cell r="X31">
            <v>0.67</v>
          </cell>
          <cell r="Y31">
            <v>0.78</v>
          </cell>
          <cell r="Z31">
            <v>0.25</v>
          </cell>
          <cell r="AA31">
            <v>0.75</v>
          </cell>
          <cell r="AB31">
            <v>0.57999999999999996</v>
          </cell>
          <cell r="AC31">
            <v>0.42</v>
          </cell>
          <cell r="AD31">
            <v>1</v>
          </cell>
          <cell r="AE31">
            <v>1</v>
          </cell>
          <cell r="AF31">
            <v>1</v>
          </cell>
          <cell r="AG31">
            <v>0</v>
          </cell>
          <cell r="AH31">
            <v>0</v>
          </cell>
          <cell r="AI31">
            <v>0</v>
          </cell>
          <cell r="AJ31">
            <v>0</v>
          </cell>
          <cell r="AK31">
            <v>0</v>
          </cell>
          <cell r="AL31">
            <v>0</v>
          </cell>
          <cell r="AM31">
            <v>0</v>
          </cell>
          <cell r="AN31" t="str">
            <v>Adjacent Street Traffic</v>
          </cell>
          <cell r="AO31" t="str">
            <v>Adjacent Street Traffic</v>
          </cell>
          <cell r="AQ31" t="str">
            <v>T = 0.88(X) - 49.70</v>
          </cell>
          <cell r="AT31">
            <v>0.91</v>
          </cell>
          <cell r="AW31">
            <v>0</v>
          </cell>
        </row>
        <row r="32">
          <cell r="A32">
            <v>232</v>
          </cell>
          <cell r="B32" t="str">
            <v>High-Rise Residential Condominium/Townhouse</v>
          </cell>
          <cell r="C32" t="str">
            <v>Dwelling Unit(s)</v>
          </cell>
          <cell r="E32" t="str">
            <v>Avg</v>
          </cell>
          <cell r="F32">
            <v>4.18</v>
          </cell>
          <cell r="G32">
            <v>0.34</v>
          </cell>
          <cell r="H32">
            <v>0.38</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4.18</v>
          </cell>
          <cell r="X32">
            <v>0.34</v>
          </cell>
          <cell r="Y32">
            <v>0.38</v>
          </cell>
          <cell r="Z32">
            <v>0.19</v>
          </cell>
          <cell r="AA32">
            <v>0.81</v>
          </cell>
          <cell r="AB32">
            <v>0.62</v>
          </cell>
          <cell r="AC32">
            <v>0.38</v>
          </cell>
          <cell r="AD32">
            <v>1</v>
          </cell>
          <cell r="AE32">
            <v>1</v>
          </cell>
          <cell r="AF32">
            <v>1</v>
          </cell>
          <cell r="AG32">
            <v>0</v>
          </cell>
          <cell r="AH32">
            <v>0</v>
          </cell>
          <cell r="AI32">
            <v>0</v>
          </cell>
          <cell r="AJ32">
            <v>0</v>
          </cell>
          <cell r="AK32">
            <v>0</v>
          </cell>
          <cell r="AL32">
            <v>0</v>
          </cell>
          <cell r="AM32">
            <v>0</v>
          </cell>
          <cell r="AN32" t="str">
            <v>Adjacent Street Traffic</v>
          </cell>
          <cell r="AO32" t="str">
            <v>Adjacent Street Traffic</v>
          </cell>
          <cell r="AP32" t="str">
            <v>T = 3.77(X) + 223.66</v>
          </cell>
          <cell r="AQ32" t="str">
            <v>T = 0.29(X) + 28.86</v>
          </cell>
          <cell r="AR32" t="str">
            <v>T = 0.34(X) + 15.47</v>
          </cell>
          <cell r="AS32">
            <v>1</v>
          </cell>
          <cell r="AT32">
            <v>0.98</v>
          </cell>
          <cell r="AU32">
            <v>0.99</v>
          </cell>
          <cell r="AV32">
            <v>0</v>
          </cell>
          <cell r="AW32">
            <v>0</v>
          </cell>
          <cell r="AX32">
            <v>0</v>
          </cell>
        </row>
        <row r="33">
          <cell r="A33">
            <v>233</v>
          </cell>
          <cell r="B33" t="str">
            <v>Luxury Condominium/Townhouse</v>
          </cell>
          <cell r="C33" t="str">
            <v>Occ. Dwelling Unit(s)</v>
          </cell>
          <cell r="E33" t="str">
            <v>Avg</v>
          </cell>
          <cell r="F33" t="str">
            <v>*</v>
          </cell>
          <cell r="G33">
            <v>0.56000000000000005</v>
          </cell>
          <cell r="H33">
            <v>0.55000000000000004</v>
          </cell>
          <cell r="J33">
            <v>0</v>
          </cell>
          <cell r="K33">
            <v>0</v>
          </cell>
          <cell r="L33">
            <v>0</v>
          </cell>
          <cell r="M33">
            <v>0</v>
          </cell>
          <cell r="N33">
            <v>0</v>
          </cell>
          <cell r="O33">
            <v>0</v>
          </cell>
          <cell r="P33">
            <v>0</v>
          </cell>
          <cell r="Q33">
            <v>0</v>
          </cell>
          <cell r="R33">
            <v>0</v>
          </cell>
          <cell r="S33">
            <v>0</v>
          </cell>
          <cell r="T33">
            <v>0</v>
          </cell>
          <cell r="U33">
            <v>0</v>
          </cell>
          <cell r="V33">
            <v>0</v>
          </cell>
          <cell r="W33" t="str">
            <v>*</v>
          </cell>
          <cell r="X33">
            <v>0.56000000000000005</v>
          </cell>
          <cell r="Y33">
            <v>0.55000000000000004</v>
          </cell>
          <cell r="Z33">
            <v>0.23</v>
          </cell>
          <cell r="AA33">
            <v>0.77</v>
          </cell>
          <cell r="AB33">
            <v>0.63</v>
          </cell>
          <cell r="AC33">
            <v>0.37</v>
          </cell>
          <cell r="AD33">
            <v>1</v>
          </cell>
          <cell r="AE33">
            <v>1</v>
          </cell>
          <cell r="AF33">
            <v>1</v>
          </cell>
          <cell r="AG33">
            <v>0</v>
          </cell>
          <cell r="AH33">
            <v>0</v>
          </cell>
          <cell r="AI33">
            <v>0</v>
          </cell>
          <cell r="AJ33">
            <v>0</v>
          </cell>
          <cell r="AK33">
            <v>0</v>
          </cell>
          <cell r="AL33">
            <v>0</v>
          </cell>
          <cell r="AM33">
            <v>0</v>
          </cell>
          <cell r="AN33" t="str">
            <v>Adjacent Street Traffic</v>
          </cell>
          <cell r="AO33" t="str">
            <v>Adjacent Street Traffic</v>
          </cell>
          <cell r="AQ33" t="str">
            <v>Ln(T) = 0.76Ln(X) + 0.54</v>
          </cell>
          <cell r="AR33" t="str">
            <v>T = 0.78(X) - 25.38</v>
          </cell>
          <cell r="AT33">
            <v>0.93</v>
          </cell>
          <cell r="AU33">
            <v>0.99</v>
          </cell>
          <cell r="AW33">
            <v>0</v>
          </cell>
          <cell r="AX33">
            <v>0</v>
          </cell>
        </row>
        <row r="34">
          <cell r="A34">
            <v>240</v>
          </cell>
          <cell r="B34" t="str">
            <v>Mobile Home Park</v>
          </cell>
          <cell r="C34" t="str">
            <v>Occ. Dwelling Unit(s)</v>
          </cell>
          <cell r="E34" t="str">
            <v>Avg</v>
          </cell>
          <cell r="F34">
            <v>4.99</v>
          </cell>
          <cell r="G34">
            <v>0.44</v>
          </cell>
          <cell r="H34">
            <v>0.59</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4.99</v>
          </cell>
          <cell r="X34">
            <v>0.44</v>
          </cell>
          <cell r="Y34">
            <v>0.59</v>
          </cell>
          <cell r="Z34">
            <v>0.2</v>
          </cell>
          <cell r="AA34">
            <v>0.8</v>
          </cell>
          <cell r="AB34">
            <v>0.62</v>
          </cell>
          <cell r="AC34">
            <v>0.38</v>
          </cell>
          <cell r="AD34">
            <v>1</v>
          </cell>
          <cell r="AE34">
            <v>1</v>
          </cell>
          <cell r="AF34">
            <v>1</v>
          </cell>
          <cell r="AG34">
            <v>0</v>
          </cell>
          <cell r="AH34">
            <v>0</v>
          </cell>
          <cell r="AI34">
            <v>0</v>
          </cell>
          <cell r="AJ34">
            <v>0</v>
          </cell>
          <cell r="AK34">
            <v>0</v>
          </cell>
          <cell r="AL34">
            <v>0</v>
          </cell>
          <cell r="AM34">
            <v>0</v>
          </cell>
          <cell r="AN34" t="str">
            <v>Adjacent Street Traffic</v>
          </cell>
          <cell r="AO34" t="str">
            <v>Adjacent Street Traffic</v>
          </cell>
          <cell r="AP34" t="str">
            <v>T = 3.52(X) + 277.51</v>
          </cell>
          <cell r="AQ34" t="str">
            <v>Ln(T) = 0.64Ln(X) + 0.96</v>
          </cell>
          <cell r="AR34" t="str">
            <v>T = 0.57(X) + 2.06</v>
          </cell>
          <cell r="AS34">
            <v>0.84</v>
          </cell>
          <cell r="AT34">
            <v>0.66</v>
          </cell>
          <cell r="AU34">
            <v>0.93</v>
          </cell>
          <cell r="AV34">
            <v>0</v>
          </cell>
          <cell r="AW34">
            <v>0</v>
          </cell>
          <cell r="AX34">
            <v>0</v>
          </cell>
        </row>
        <row r="35">
          <cell r="A35">
            <v>251</v>
          </cell>
          <cell r="B35" t="str">
            <v>Senior Adult Housing-Detached</v>
          </cell>
          <cell r="C35" t="str">
            <v>Dwelling Unit(s)</v>
          </cell>
          <cell r="E35" t="str">
            <v>Avg</v>
          </cell>
          <cell r="F35">
            <v>3.68</v>
          </cell>
          <cell r="G35">
            <v>0.22</v>
          </cell>
          <cell r="H35">
            <v>0.27</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3.68</v>
          </cell>
          <cell r="X35">
            <v>0.22</v>
          </cell>
          <cell r="Y35">
            <v>0.27</v>
          </cell>
          <cell r="Z35">
            <v>0.35</v>
          </cell>
          <cell r="AA35">
            <v>0.65</v>
          </cell>
          <cell r="AB35">
            <v>0.61</v>
          </cell>
          <cell r="AC35">
            <v>0.39</v>
          </cell>
          <cell r="AD35">
            <v>1</v>
          </cell>
          <cell r="AE35">
            <v>1</v>
          </cell>
          <cell r="AF35">
            <v>1</v>
          </cell>
          <cell r="AG35">
            <v>0</v>
          </cell>
          <cell r="AH35">
            <v>0</v>
          </cell>
          <cell r="AI35">
            <v>0</v>
          </cell>
          <cell r="AJ35">
            <v>0</v>
          </cell>
          <cell r="AK35">
            <v>0</v>
          </cell>
          <cell r="AL35">
            <v>0</v>
          </cell>
          <cell r="AM35">
            <v>0</v>
          </cell>
          <cell r="AN35" t="str">
            <v>Adjacent Street Traffic</v>
          </cell>
          <cell r="AO35" t="str">
            <v>Adjacent Street Traffic</v>
          </cell>
          <cell r="AP35" t="str">
            <v>Ln(T) = 0.89Ln(X) + 2.06</v>
          </cell>
          <cell r="AQ35" t="str">
            <v>T = 0.17(X) + 29.95</v>
          </cell>
          <cell r="AR35" t="str">
            <v>Ln(T) = 0.75Ln(X) + 0.35</v>
          </cell>
          <cell r="AS35">
            <v>0.98</v>
          </cell>
          <cell r="AT35">
            <v>0.93</v>
          </cell>
          <cell r="AU35">
            <v>0.89</v>
          </cell>
          <cell r="AV35">
            <v>0</v>
          </cell>
          <cell r="AW35">
            <v>0</v>
          </cell>
          <cell r="AX35">
            <v>0</v>
          </cell>
        </row>
        <row r="36">
          <cell r="A36" t="str">
            <v>251X</v>
          </cell>
          <cell r="B36" t="str">
            <v>Senior Adult Housing (CA Pulte Dell Webb)</v>
          </cell>
          <cell r="C36" t="str">
            <v>Dwelling Unit(s)</v>
          </cell>
          <cell r="E36" t="str">
            <v>Avg</v>
          </cell>
          <cell r="F36">
            <v>3.96</v>
          </cell>
          <cell r="G36">
            <v>0.17</v>
          </cell>
          <cell r="H36">
            <v>0.23</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3.96</v>
          </cell>
          <cell r="X36">
            <v>0.17</v>
          </cell>
          <cell r="Y36">
            <v>0.23</v>
          </cell>
          <cell r="Z36">
            <v>0.32</v>
          </cell>
          <cell r="AA36">
            <v>0.68</v>
          </cell>
          <cell r="AB36">
            <v>0.6</v>
          </cell>
          <cell r="AC36">
            <v>0.4</v>
          </cell>
          <cell r="AD36">
            <v>1</v>
          </cell>
          <cell r="AE36">
            <v>1</v>
          </cell>
          <cell r="AF36">
            <v>1</v>
          </cell>
          <cell r="AG36">
            <v>0</v>
          </cell>
          <cell r="AH36">
            <v>0</v>
          </cell>
          <cell r="AI36">
            <v>0</v>
          </cell>
          <cell r="AJ36">
            <v>0</v>
          </cell>
          <cell r="AK36">
            <v>0</v>
          </cell>
          <cell r="AL36">
            <v>0</v>
          </cell>
          <cell r="AM36">
            <v>0</v>
          </cell>
          <cell r="AN36" t="str">
            <v>Adjacent Street Traffic</v>
          </cell>
          <cell r="AO36" t="str">
            <v>Adjacent Street Traffic</v>
          </cell>
          <cell r="AV36">
            <v>0</v>
          </cell>
          <cell r="AW36">
            <v>0</v>
          </cell>
          <cell r="AX36">
            <v>0</v>
          </cell>
        </row>
        <row r="37">
          <cell r="A37">
            <v>252</v>
          </cell>
          <cell r="B37" t="str">
            <v>Senior Adult Housing-Attached</v>
          </cell>
          <cell r="C37" t="str">
            <v>Occ. Dwelling Unit(s)</v>
          </cell>
          <cell r="E37" t="str">
            <v>Avg</v>
          </cell>
          <cell r="F37">
            <v>3.44</v>
          </cell>
          <cell r="G37">
            <v>0.19</v>
          </cell>
          <cell r="H37">
            <v>0.23</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3.44</v>
          </cell>
          <cell r="X37">
            <v>0.19</v>
          </cell>
          <cell r="Y37">
            <v>0.23</v>
          </cell>
          <cell r="Z37">
            <v>0.36</v>
          </cell>
          <cell r="AA37">
            <v>0.65</v>
          </cell>
          <cell r="AB37">
            <v>0.6</v>
          </cell>
          <cell r="AC37">
            <v>0.4</v>
          </cell>
          <cell r="AD37">
            <v>1</v>
          </cell>
          <cell r="AE37">
            <v>1</v>
          </cell>
          <cell r="AF37">
            <v>1</v>
          </cell>
          <cell r="AG37">
            <v>0</v>
          </cell>
          <cell r="AH37">
            <v>0</v>
          </cell>
          <cell r="AI37">
            <v>0</v>
          </cell>
          <cell r="AJ37">
            <v>0</v>
          </cell>
          <cell r="AK37">
            <v>0</v>
          </cell>
          <cell r="AL37">
            <v>0</v>
          </cell>
          <cell r="AM37">
            <v>0</v>
          </cell>
          <cell r="AN37" t="str">
            <v>Adjacent Street Traffic</v>
          </cell>
          <cell r="AO37" t="str">
            <v>Adjacent Street Traffic</v>
          </cell>
          <cell r="AP37" t="str">
            <v>T = 2.98(X) + 21.05</v>
          </cell>
          <cell r="AQ37" t="str">
            <v>T = 0.20(X) - 1.66</v>
          </cell>
          <cell r="AR37" t="str">
            <v>T = 0.24(X) - 2.11</v>
          </cell>
          <cell r="AS37">
            <v>0.81</v>
          </cell>
          <cell r="AT37">
            <v>0.98</v>
          </cell>
          <cell r="AU37">
            <v>0.98</v>
          </cell>
          <cell r="AV37">
            <v>0</v>
          </cell>
          <cell r="AW37">
            <v>0</v>
          </cell>
          <cell r="AX37">
            <v>0</v>
          </cell>
        </row>
        <row r="38">
          <cell r="A38">
            <v>253</v>
          </cell>
          <cell r="B38" t="str">
            <v>Congregate Care Facility</v>
          </cell>
          <cell r="C38" t="str">
            <v>Dwelling Unit(s)</v>
          </cell>
          <cell r="E38" t="str">
            <v>Avg</v>
          </cell>
          <cell r="F38">
            <v>2.02</v>
          </cell>
          <cell r="G38">
            <v>0.06</v>
          </cell>
          <cell r="H38">
            <v>0.17</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2.02</v>
          </cell>
          <cell r="X38">
            <v>0.06</v>
          </cell>
          <cell r="Y38">
            <v>0.17</v>
          </cell>
          <cell r="Z38">
            <v>0.59</v>
          </cell>
          <cell r="AA38">
            <v>0.41</v>
          </cell>
          <cell r="AB38">
            <v>0.55000000000000004</v>
          </cell>
          <cell r="AC38">
            <v>0.45</v>
          </cell>
          <cell r="AD38">
            <v>1</v>
          </cell>
          <cell r="AE38">
            <v>1</v>
          </cell>
          <cell r="AF38">
            <v>1</v>
          </cell>
          <cell r="AG38">
            <v>0</v>
          </cell>
          <cell r="AH38">
            <v>0</v>
          </cell>
          <cell r="AI38">
            <v>0</v>
          </cell>
          <cell r="AJ38">
            <v>0</v>
          </cell>
          <cell r="AK38">
            <v>0</v>
          </cell>
          <cell r="AL38">
            <v>0</v>
          </cell>
          <cell r="AM38">
            <v>0</v>
          </cell>
          <cell r="AN38" t="str">
            <v>Adjacent Street Traffic</v>
          </cell>
          <cell r="AO38" t="str">
            <v>Adjacent Street Traffic</v>
          </cell>
        </row>
        <row r="39">
          <cell r="A39">
            <v>254</v>
          </cell>
          <cell r="B39" t="str">
            <v>Assisted Living</v>
          </cell>
          <cell r="C39" t="str">
            <v>Bed(s)</v>
          </cell>
          <cell r="E39" t="str">
            <v>Avg</v>
          </cell>
          <cell r="F39">
            <v>2.66</v>
          </cell>
          <cell r="G39">
            <v>0.14000000000000001</v>
          </cell>
          <cell r="H39">
            <v>0.22</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2.66</v>
          </cell>
          <cell r="X39">
            <v>0.14000000000000001</v>
          </cell>
          <cell r="Y39">
            <v>0.22</v>
          </cell>
          <cell r="Z39">
            <v>0.65</v>
          </cell>
          <cell r="AA39">
            <v>0.35</v>
          </cell>
          <cell r="AB39">
            <v>0.44</v>
          </cell>
          <cell r="AC39">
            <v>0.56000000000000005</v>
          </cell>
          <cell r="AD39">
            <v>1</v>
          </cell>
          <cell r="AE39">
            <v>1</v>
          </cell>
          <cell r="AF39">
            <v>1</v>
          </cell>
          <cell r="AG39">
            <v>0</v>
          </cell>
          <cell r="AH39">
            <v>0</v>
          </cell>
          <cell r="AI39">
            <v>0</v>
          </cell>
          <cell r="AJ39">
            <v>0</v>
          </cell>
          <cell r="AK39">
            <v>0</v>
          </cell>
          <cell r="AL39">
            <v>0</v>
          </cell>
          <cell r="AM39">
            <v>0</v>
          </cell>
          <cell r="AN39" t="str">
            <v>Adjacent Street Traffic</v>
          </cell>
          <cell r="AO39" t="str">
            <v>Adjacent Street Traffic</v>
          </cell>
          <cell r="AP39" t="str">
            <v>Ln(T) = 0.56Ln(X) + 3.07</v>
          </cell>
          <cell r="AS39">
            <v>0.55000000000000004</v>
          </cell>
          <cell r="AV39">
            <v>0</v>
          </cell>
        </row>
        <row r="40">
          <cell r="A40">
            <v>255</v>
          </cell>
          <cell r="B40" t="str">
            <v>Continuing Care Retirement Community</v>
          </cell>
          <cell r="C40" t="str">
            <v>Occupied Unit(s)</v>
          </cell>
          <cell r="E40" t="str">
            <v>Avg</v>
          </cell>
          <cell r="F40">
            <v>2.5</v>
          </cell>
          <cell r="G40">
            <v>0.15</v>
          </cell>
          <cell r="H40">
            <v>0.2</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2.5</v>
          </cell>
          <cell r="X40">
            <v>0.15</v>
          </cell>
          <cell r="Y40">
            <v>0.2</v>
          </cell>
          <cell r="Z40">
            <v>0.65</v>
          </cell>
          <cell r="AA40">
            <v>0.35</v>
          </cell>
          <cell r="AB40">
            <v>0.4</v>
          </cell>
          <cell r="AC40">
            <v>0.6</v>
          </cell>
          <cell r="AD40">
            <v>1</v>
          </cell>
          <cell r="AE40">
            <v>1</v>
          </cell>
          <cell r="AF40">
            <v>1</v>
          </cell>
          <cell r="AG40">
            <v>0</v>
          </cell>
          <cell r="AH40">
            <v>0</v>
          </cell>
          <cell r="AI40">
            <v>0</v>
          </cell>
          <cell r="AJ40">
            <v>0</v>
          </cell>
          <cell r="AK40">
            <v>0</v>
          </cell>
          <cell r="AL40">
            <v>0</v>
          </cell>
          <cell r="AM40">
            <v>0</v>
          </cell>
          <cell r="AN40" t="str">
            <v>Adjacent Street Traffic</v>
          </cell>
          <cell r="AO40" t="str">
            <v>Adjacent Street Traffic</v>
          </cell>
          <cell r="AP40" t="str">
            <v>T = 2.32(X) + 176.28</v>
          </cell>
          <cell r="AQ40" t="str">
            <v>T = 0.13(X) + 21.28</v>
          </cell>
          <cell r="AR40" t="str">
            <v>T = 0.13(X) + 59.19</v>
          </cell>
          <cell r="AS40">
            <v>0.98</v>
          </cell>
          <cell r="AT40">
            <v>0.95</v>
          </cell>
          <cell r="AU40">
            <v>0.95</v>
          </cell>
          <cell r="AV40">
            <v>0</v>
          </cell>
          <cell r="AW40">
            <v>0</v>
          </cell>
          <cell r="AX40">
            <v>0</v>
          </cell>
        </row>
        <row r="41">
          <cell r="A41">
            <v>260</v>
          </cell>
          <cell r="B41" t="str">
            <v>Recreational Homes</v>
          </cell>
          <cell r="C41" t="str">
            <v>Dwelling Unit(s)</v>
          </cell>
          <cell r="E41" t="str">
            <v>Avg</v>
          </cell>
          <cell r="F41">
            <v>3.16</v>
          </cell>
          <cell r="G41">
            <v>0.16</v>
          </cell>
          <cell r="H41">
            <v>0.26</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3.16</v>
          </cell>
          <cell r="X41">
            <v>0.16</v>
          </cell>
          <cell r="Y41">
            <v>0.26</v>
          </cell>
          <cell r="Z41">
            <v>0.67</v>
          </cell>
          <cell r="AA41">
            <v>0.33</v>
          </cell>
          <cell r="AB41">
            <v>0.41</v>
          </cell>
          <cell r="AC41">
            <v>0.59</v>
          </cell>
          <cell r="AD41">
            <v>1</v>
          </cell>
          <cell r="AE41">
            <v>1</v>
          </cell>
          <cell r="AF41">
            <v>1</v>
          </cell>
          <cell r="AG41">
            <v>0</v>
          </cell>
          <cell r="AH41">
            <v>0</v>
          </cell>
          <cell r="AI41">
            <v>0</v>
          </cell>
          <cell r="AJ41">
            <v>0</v>
          </cell>
          <cell r="AK41">
            <v>0</v>
          </cell>
          <cell r="AL41">
            <v>0</v>
          </cell>
          <cell r="AM41">
            <v>0</v>
          </cell>
          <cell r="AN41" t="str">
            <v>Adjacent Street Traffic</v>
          </cell>
          <cell r="AO41" t="str">
            <v>Adjacent Street Traffic</v>
          </cell>
        </row>
        <row r="42">
          <cell r="A42">
            <v>265</v>
          </cell>
          <cell r="B42" t="str">
            <v>Timeshare</v>
          </cell>
          <cell r="C42" t="str">
            <v>Dwelling Unit(s)</v>
          </cell>
          <cell r="E42" t="str">
            <v>Avg</v>
          </cell>
          <cell r="F42">
            <v>10.029999999999999</v>
          </cell>
          <cell r="G42">
            <v>0.48</v>
          </cell>
          <cell r="H42">
            <v>0.75</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10.029999999999999</v>
          </cell>
          <cell r="X42">
            <v>0.48</v>
          </cell>
          <cell r="Y42">
            <v>0.75</v>
          </cell>
          <cell r="AD42">
            <v>1</v>
          </cell>
          <cell r="AE42">
            <v>1</v>
          </cell>
          <cell r="AF42">
            <v>1</v>
          </cell>
          <cell r="AG42">
            <v>0</v>
          </cell>
          <cell r="AH42">
            <v>0</v>
          </cell>
          <cell r="AI42">
            <v>0</v>
          </cell>
          <cell r="AJ42">
            <v>0</v>
          </cell>
          <cell r="AK42">
            <v>0</v>
          </cell>
          <cell r="AL42">
            <v>0</v>
          </cell>
          <cell r="AM42">
            <v>0</v>
          </cell>
          <cell r="AN42" t="str">
            <v>Adjacent Street Traffic</v>
          </cell>
          <cell r="AO42" t="str">
            <v>Adjacent Street Traffic</v>
          </cell>
        </row>
        <row r="43">
          <cell r="A43">
            <v>270</v>
          </cell>
          <cell r="B43" t="str">
            <v>Residential Planned Unit Development</v>
          </cell>
          <cell r="C43" t="str">
            <v>Dwelling Unit(s)</v>
          </cell>
          <cell r="E43" t="str">
            <v>Avg</v>
          </cell>
          <cell r="F43">
            <v>7.5</v>
          </cell>
          <cell r="G43">
            <v>0.51</v>
          </cell>
          <cell r="H43">
            <v>0.62</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7.5</v>
          </cell>
          <cell r="X43">
            <v>0.51</v>
          </cell>
          <cell r="Y43">
            <v>0.62</v>
          </cell>
          <cell r="Z43">
            <v>0.22</v>
          </cell>
          <cell r="AA43">
            <v>0.78</v>
          </cell>
          <cell r="AB43">
            <v>0.65</v>
          </cell>
          <cell r="AC43">
            <v>0.35</v>
          </cell>
          <cell r="AD43">
            <v>1</v>
          </cell>
          <cell r="AE43">
            <v>1</v>
          </cell>
          <cell r="AF43">
            <v>1</v>
          </cell>
          <cell r="AG43">
            <v>0</v>
          </cell>
          <cell r="AH43">
            <v>0</v>
          </cell>
          <cell r="AI43">
            <v>0</v>
          </cell>
          <cell r="AJ43">
            <v>0</v>
          </cell>
          <cell r="AK43">
            <v>0</v>
          </cell>
          <cell r="AL43">
            <v>0</v>
          </cell>
          <cell r="AM43">
            <v>0</v>
          </cell>
          <cell r="AN43" t="str">
            <v>Adjacent Street Traffic</v>
          </cell>
          <cell r="AO43" t="str">
            <v>Adjacent Street Traffic</v>
          </cell>
          <cell r="AP43" t="str">
            <v>Ln(T) = 0.88Ln(X) + 2.82</v>
          </cell>
          <cell r="AQ43" t="str">
            <v>Ln(T) = 0.93Ln(X) - 0.20</v>
          </cell>
          <cell r="AR43" t="str">
            <v>Ln(T) = 0.90Ln(X) + 0.27</v>
          </cell>
          <cell r="AS43">
            <v>0.94</v>
          </cell>
          <cell r="AT43">
            <v>0.93</v>
          </cell>
          <cell r="AU43">
            <v>0.97</v>
          </cell>
          <cell r="AV43">
            <v>0</v>
          </cell>
          <cell r="AW43">
            <v>0</v>
          </cell>
          <cell r="AX43">
            <v>0</v>
          </cell>
        </row>
        <row r="44">
          <cell r="A44">
            <v>310</v>
          </cell>
          <cell r="B44" t="str">
            <v>Hotel</v>
          </cell>
          <cell r="C44" t="str">
            <v>Room(s)</v>
          </cell>
          <cell r="E44" t="str">
            <v>Avg</v>
          </cell>
          <cell r="F44">
            <v>8.17</v>
          </cell>
          <cell r="G44">
            <v>0.53</v>
          </cell>
          <cell r="H44">
            <v>0.6</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8.17</v>
          </cell>
          <cell r="X44">
            <v>0.53</v>
          </cell>
          <cell r="Y44">
            <v>0.6</v>
          </cell>
          <cell r="Z44">
            <v>0.59</v>
          </cell>
          <cell r="AA44">
            <v>0.41</v>
          </cell>
          <cell r="AB44">
            <v>0.51</v>
          </cell>
          <cell r="AC44">
            <v>0.49</v>
          </cell>
          <cell r="AD44">
            <v>1</v>
          </cell>
          <cell r="AE44">
            <v>1</v>
          </cell>
          <cell r="AF44">
            <v>1</v>
          </cell>
          <cell r="AG44">
            <v>0</v>
          </cell>
          <cell r="AH44">
            <v>0</v>
          </cell>
          <cell r="AI44">
            <v>0</v>
          </cell>
          <cell r="AJ44">
            <v>0</v>
          </cell>
          <cell r="AK44">
            <v>0</v>
          </cell>
          <cell r="AL44">
            <v>0</v>
          </cell>
          <cell r="AM44">
            <v>0</v>
          </cell>
          <cell r="AN44" t="str">
            <v>Adjacent Street Traffic</v>
          </cell>
          <cell r="AO44" t="str">
            <v>Adjacent Street Traffic</v>
          </cell>
          <cell r="AP44" t="str">
            <v>T = 8.95(X) - 373.16</v>
          </cell>
          <cell r="AS44">
            <v>0.98</v>
          </cell>
          <cell r="AV44">
            <v>0</v>
          </cell>
        </row>
        <row r="45">
          <cell r="A45">
            <v>311</v>
          </cell>
          <cell r="B45" t="str">
            <v>All Suites Hotel</v>
          </cell>
          <cell r="C45" t="str">
            <v>Room(s)</v>
          </cell>
          <cell r="E45" t="str">
            <v>Avg</v>
          </cell>
          <cell r="F45">
            <v>4.9000000000000004</v>
          </cell>
          <cell r="G45">
            <v>0.38</v>
          </cell>
          <cell r="H45">
            <v>0.4</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4.9000000000000004</v>
          </cell>
          <cell r="X45">
            <v>0.38</v>
          </cell>
          <cell r="Y45">
            <v>0.4</v>
          </cell>
          <cell r="Z45">
            <v>0.55000000000000004</v>
          </cell>
          <cell r="AA45">
            <v>0.45</v>
          </cell>
          <cell r="AB45">
            <v>0.45</v>
          </cell>
          <cell r="AC45">
            <v>0.55000000000000004</v>
          </cell>
          <cell r="AD45">
            <v>1</v>
          </cell>
          <cell r="AE45">
            <v>1</v>
          </cell>
          <cell r="AF45">
            <v>1</v>
          </cell>
          <cell r="AG45">
            <v>0</v>
          </cell>
          <cell r="AH45">
            <v>0</v>
          </cell>
          <cell r="AI45">
            <v>0</v>
          </cell>
          <cell r="AJ45">
            <v>0</v>
          </cell>
          <cell r="AK45">
            <v>0</v>
          </cell>
          <cell r="AL45">
            <v>0</v>
          </cell>
          <cell r="AM45">
            <v>0</v>
          </cell>
          <cell r="AN45" t="str">
            <v>Adjacent Street Traffic</v>
          </cell>
          <cell r="AO45" t="str">
            <v>Adjacent Street Traffic</v>
          </cell>
        </row>
        <row r="46">
          <cell r="A46">
            <v>312</v>
          </cell>
          <cell r="B46" t="str">
            <v>Business Hotel</v>
          </cell>
          <cell r="C46" t="str">
            <v>Occupied Room(s)</v>
          </cell>
          <cell r="E46" t="str">
            <v>Avg</v>
          </cell>
          <cell r="F46">
            <v>7.27</v>
          </cell>
          <cell r="G46">
            <v>0.57999999999999996</v>
          </cell>
          <cell r="H46">
            <v>0.62</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7.27</v>
          </cell>
          <cell r="X46">
            <v>0.57999999999999996</v>
          </cell>
          <cell r="Y46">
            <v>0.62</v>
          </cell>
          <cell r="Z46">
            <v>0.59</v>
          </cell>
          <cell r="AA46">
            <v>0.41</v>
          </cell>
          <cell r="AB46">
            <v>0.6</v>
          </cell>
          <cell r="AC46">
            <v>0.4</v>
          </cell>
          <cell r="AD46">
            <v>1</v>
          </cell>
          <cell r="AE46">
            <v>1</v>
          </cell>
          <cell r="AF46">
            <v>1</v>
          </cell>
          <cell r="AG46">
            <v>0</v>
          </cell>
          <cell r="AH46">
            <v>0</v>
          </cell>
          <cell r="AI46">
            <v>0</v>
          </cell>
          <cell r="AJ46">
            <v>0</v>
          </cell>
          <cell r="AK46">
            <v>0</v>
          </cell>
          <cell r="AL46">
            <v>0</v>
          </cell>
          <cell r="AM46">
            <v>0</v>
          </cell>
          <cell r="AN46" t="str">
            <v>Adjacent Street Traffic</v>
          </cell>
          <cell r="AO46" t="str">
            <v>Adjacent Street Traffic</v>
          </cell>
        </row>
        <row r="47">
          <cell r="A47">
            <v>320</v>
          </cell>
          <cell r="B47" t="str">
            <v>Motel</v>
          </cell>
          <cell r="C47" t="str">
            <v>Room(s)</v>
          </cell>
          <cell r="E47" t="str">
            <v>Avg</v>
          </cell>
          <cell r="F47">
            <v>5.63</v>
          </cell>
          <cell r="G47">
            <v>0.45</v>
          </cell>
          <cell r="H47">
            <v>0.47</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5.63</v>
          </cell>
          <cell r="X47">
            <v>0.45</v>
          </cell>
          <cell r="Y47">
            <v>0.47</v>
          </cell>
          <cell r="Z47">
            <v>0.36</v>
          </cell>
          <cell r="AA47">
            <v>0.64</v>
          </cell>
          <cell r="AB47">
            <v>0.54</v>
          </cell>
          <cell r="AC47">
            <v>0.46</v>
          </cell>
          <cell r="AD47">
            <v>1</v>
          </cell>
          <cell r="AE47">
            <v>1</v>
          </cell>
          <cell r="AF47">
            <v>1</v>
          </cell>
          <cell r="AG47">
            <v>0</v>
          </cell>
          <cell r="AH47">
            <v>0</v>
          </cell>
          <cell r="AI47">
            <v>0</v>
          </cell>
          <cell r="AJ47">
            <v>0</v>
          </cell>
          <cell r="AK47">
            <v>0</v>
          </cell>
          <cell r="AL47">
            <v>0</v>
          </cell>
          <cell r="AM47">
            <v>0</v>
          </cell>
          <cell r="AN47" t="str">
            <v>Adjacent Street Traffic</v>
          </cell>
          <cell r="AO47" t="str">
            <v>Adjacent Street Traffic</v>
          </cell>
          <cell r="AP47" t="str">
            <v>Ln(T) = 0.92Ln(X) + 2.11</v>
          </cell>
          <cell r="AQ47" t="str">
            <v>Ln(T) = 0.92Ln(X) - 0.46</v>
          </cell>
          <cell r="AR47" t="str">
            <v>Ln(T) = 0.94Ln(X) - 0.51</v>
          </cell>
          <cell r="AS47">
            <v>0.88</v>
          </cell>
          <cell r="AT47">
            <v>0.67</v>
          </cell>
          <cell r="AU47">
            <v>0.55000000000000004</v>
          </cell>
          <cell r="AV47">
            <v>0</v>
          </cell>
          <cell r="AW47">
            <v>0</v>
          </cell>
          <cell r="AX47">
            <v>0</v>
          </cell>
        </row>
        <row r="48">
          <cell r="A48">
            <v>330</v>
          </cell>
          <cell r="B48" t="str">
            <v>Resort Hotel</v>
          </cell>
          <cell r="C48" t="str">
            <v>Room(s)</v>
          </cell>
          <cell r="E48" t="str">
            <v>Avg</v>
          </cell>
          <cell r="F48" t="str">
            <v>*</v>
          </cell>
          <cell r="G48">
            <v>0.31</v>
          </cell>
          <cell r="H48">
            <v>0.42</v>
          </cell>
          <cell r="J48">
            <v>0</v>
          </cell>
          <cell r="K48">
            <v>0</v>
          </cell>
          <cell r="L48">
            <v>0</v>
          </cell>
          <cell r="M48">
            <v>0</v>
          </cell>
          <cell r="N48">
            <v>0</v>
          </cell>
          <cell r="O48">
            <v>0</v>
          </cell>
          <cell r="P48">
            <v>0</v>
          </cell>
          <cell r="Q48">
            <v>0</v>
          </cell>
          <cell r="R48">
            <v>0</v>
          </cell>
          <cell r="S48">
            <v>0</v>
          </cell>
          <cell r="T48">
            <v>0</v>
          </cell>
          <cell r="U48">
            <v>0</v>
          </cell>
          <cell r="V48">
            <v>0</v>
          </cell>
          <cell r="W48" t="str">
            <v>*</v>
          </cell>
          <cell r="X48">
            <v>0.31</v>
          </cell>
          <cell r="Y48">
            <v>0.42</v>
          </cell>
          <cell r="Z48">
            <v>0.72</v>
          </cell>
          <cell r="AA48">
            <v>0.28000000000000003</v>
          </cell>
          <cell r="AB48">
            <v>0.43</v>
          </cell>
          <cell r="AC48">
            <v>0.56999999999999995</v>
          </cell>
          <cell r="AD48">
            <v>1</v>
          </cell>
          <cell r="AE48">
            <v>1</v>
          </cell>
          <cell r="AF48">
            <v>1</v>
          </cell>
          <cell r="AG48">
            <v>0</v>
          </cell>
          <cell r="AH48">
            <v>0</v>
          </cell>
          <cell r="AI48">
            <v>0</v>
          </cell>
          <cell r="AJ48">
            <v>0</v>
          </cell>
          <cell r="AK48">
            <v>0</v>
          </cell>
          <cell r="AL48">
            <v>0</v>
          </cell>
          <cell r="AM48">
            <v>0</v>
          </cell>
          <cell r="AN48" t="str">
            <v>Adjacent Street Traffic</v>
          </cell>
          <cell r="AO48" t="str">
            <v>Adjacent Street Traffic</v>
          </cell>
          <cell r="AQ48" t="str">
            <v>T = 0.40(X) - 40.79</v>
          </cell>
          <cell r="AT48">
            <v>0.75</v>
          </cell>
          <cell r="AW48">
            <v>0</v>
          </cell>
        </row>
        <row r="49">
          <cell r="A49">
            <v>411</v>
          </cell>
          <cell r="B49" t="str">
            <v>City Park</v>
          </cell>
          <cell r="C49" t="str">
            <v>Acre(s)</v>
          </cell>
          <cell r="E49" t="str">
            <v>Avg</v>
          </cell>
          <cell r="F49">
            <v>1.89</v>
          </cell>
          <cell r="G49" t="str">
            <v>*</v>
          </cell>
          <cell r="H49" t="str">
            <v>*</v>
          </cell>
          <cell r="I49">
            <v>0</v>
          </cell>
          <cell r="L49">
            <v>0</v>
          </cell>
          <cell r="M49">
            <v>0</v>
          </cell>
          <cell r="N49">
            <v>0</v>
          </cell>
          <cell r="O49">
            <v>0</v>
          </cell>
          <cell r="P49">
            <v>0</v>
          </cell>
          <cell r="Q49">
            <v>0</v>
          </cell>
          <cell r="R49">
            <v>0</v>
          </cell>
          <cell r="S49">
            <v>0</v>
          </cell>
          <cell r="T49">
            <v>0</v>
          </cell>
          <cell r="U49">
            <v>0</v>
          </cell>
          <cell r="V49">
            <v>0</v>
          </cell>
          <cell r="W49">
            <v>1.89</v>
          </cell>
          <cell r="X49" t="str">
            <v>*</v>
          </cell>
          <cell r="Y49" t="str">
            <v>*</v>
          </cell>
          <cell r="AD49">
            <v>1</v>
          </cell>
          <cell r="AE49">
            <v>1</v>
          </cell>
          <cell r="AF49">
            <v>1</v>
          </cell>
          <cell r="AG49">
            <v>0</v>
          </cell>
          <cell r="AH49">
            <v>0</v>
          </cell>
          <cell r="AI49">
            <v>0</v>
          </cell>
          <cell r="AJ49">
            <v>0</v>
          </cell>
          <cell r="AK49">
            <v>0</v>
          </cell>
          <cell r="AL49">
            <v>0</v>
          </cell>
          <cell r="AM49">
            <v>0</v>
          </cell>
          <cell r="AN49" t="str">
            <v>Adjacent Street Traffic</v>
          </cell>
          <cell r="AO49" t="str">
            <v>Adjacent Street Traffic</v>
          </cell>
        </row>
        <row r="50">
          <cell r="A50">
            <v>412</v>
          </cell>
          <cell r="B50" t="str">
            <v>County Park</v>
          </cell>
          <cell r="C50" t="str">
            <v>Acre(s)</v>
          </cell>
          <cell r="E50" t="str">
            <v>Avg</v>
          </cell>
          <cell r="F50">
            <v>2.2799999999999998</v>
          </cell>
          <cell r="G50">
            <v>0.02</v>
          </cell>
          <cell r="H50">
            <v>0.09</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2.2799999999999998</v>
          </cell>
          <cell r="X50">
            <v>0.02</v>
          </cell>
          <cell r="Y50">
            <v>0.09</v>
          </cell>
          <cell r="Z50">
            <v>0.61</v>
          </cell>
          <cell r="AA50">
            <v>0.39</v>
          </cell>
          <cell r="AB50">
            <v>0.61</v>
          </cell>
          <cell r="AC50">
            <v>0.39</v>
          </cell>
          <cell r="AD50">
            <v>1</v>
          </cell>
          <cell r="AE50">
            <v>1</v>
          </cell>
          <cell r="AF50">
            <v>1</v>
          </cell>
          <cell r="AG50">
            <v>0</v>
          </cell>
          <cell r="AH50">
            <v>0</v>
          </cell>
          <cell r="AI50">
            <v>0</v>
          </cell>
          <cell r="AJ50">
            <v>0</v>
          </cell>
          <cell r="AK50">
            <v>0</v>
          </cell>
          <cell r="AL50">
            <v>0</v>
          </cell>
          <cell r="AM50">
            <v>0</v>
          </cell>
          <cell r="AN50" t="str">
            <v>Adjacent Street Traffic</v>
          </cell>
          <cell r="AO50" t="str">
            <v>Adjacent Street Traffic</v>
          </cell>
        </row>
        <row r="51">
          <cell r="A51">
            <v>413</v>
          </cell>
          <cell r="B51" t="str">
            <v>State Park</v>
          </cell>
          <cell r="C51" t="str">
            <v>Acre(s)</v>
          </cell>
          <cell r="E51" t="str">
            <v>Avg</v>
          </cell>
          <cell r="F51">
            <v>0.65</v>
          </cell>
          <cell r="G51" t="str">
            <v>*</v>
          </cell>
          <cell r="H51" t="str">
            <v>*</v>
          </cell>
          <cell r="I51">
            <v>0</v>
          </cell>
          <cell r="L51">
            <v>0</v>
          </cell>
          <cell r="M51">
            <v>0</v>
          </cell>
          <cell r="N51">
            <v>0</v>
          </cell>
          <cell r="O51">
            <v>0</v>
          </cell>
          <cell r="P51">
            <v>0</v>
          </cell>
          <cell r="Q51">
            <v>0</v>
          </cell>
          <cell r="R51">
            <v>0</v>
          </cell>
          <cell r="S51">
            <v>0</v>
          </cell>
          <cell r="T51">
            <v>0</v>
          </cell>
          <cell r="U51">
            <v>0</v>
          </cell>
          <cell r="V51">
            <v>0</v>
          </cell>
          <cell r="W51">
            <v>0.65</v>
          </cell>
          <cell r="X51" t="str">
            <v>*</v>
          </cell>
          <cell r="Y51" t="str">
            <v>*</v>
          </cell>
          <cell r="AD51">
            <v>1</v>
          </cell>
          <cell r="AE51">
            <v>1</v>
          </cell>
          <cell r="AF51">
            <v>1</v>
          </cell>
          <cell r="AG51">
            <v>0</v>
          </cell>
          <cell r="AH51">
            <v>0</v>
          </cell>
          <cell r="AI51">
            <v>0</v>
          </cell>
          <cell r="AJ51">
            <v>0</v>
          </cell>
          <cell r="AK51">
            <v>0</v>
          </cell>
          <cell r="AL51">
            <v>0</v>
          </cell>
          <cell r="AM51">
            <v>0</v>
          </cell>
          <cell r="AN51" t="str">
            <v>Adjacent Street Traffic</v>
          </cell>
          <cell r="AO51" t="str">
            <v>Adjacent Street Traffic</v>
          </cell>
        </row>
        <row r="52">
          <cell r="A52">
            <v>414</v>
          </cell>
          <cell r="B52" t="str">
            <v>Water Slide Park</v>
          </cell>
          <cell r="C52" t="str">
            <v>Parking Space(s)</v>
          </cell>
          <cell r="E52" t="str">
            <v>Avg</v>
          </cell>
          <cell r="F52">
            <v>2.27</v>
          </cell>
          <cell r="G52">
            <v>0.08</v>
          </cell>
          <cell r="H52">
            <v>0.28000000000000003</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2.27</v>
          </cell>
          <cell r="X52">
            <v>0.08</v>
          </cell>
          <cell r="Y52">
            <v>0.28000000000000003</v>
          </cell>
          <cell r="Z52">
            <v>0.7</v>
          </cell>
          <cell r="AA52">
            <v>0.3</v>
          </cell>
          <cell r="AB52">
            <v>0.21</v>
          </cell>
          <cell r="AC52">
            <v>0.79</v>
          </cell>
          <cell r="AD52">
            <v>1</v>
          </cell>
          <cell r="AE52">
            <v>1</v>
          </cell>
          <cell r="AF52">
            <v>1</v>
          </cell>
          <cell r="AG52">
            <v>0</v>
          </cell>
          <cell r="AH52">
            <v>0</v>
          </cell>
          <cell r="AI52">
            <v>0</v>
          </cell>
          <cell r="AJ52">
            <v>0</v>
          </cell>
          <cell r="AK52">
            <v>0</v>
          </cell>
          <cell r="AL52">
            <v>0</v>
          </cell>
          <cell r="AM52">
            <v>0</v>
          </cell>
          <cell r="AN52" t="str">
            <v>Adjacent Street Traffic</v>
          </cell>
          <cell r="AO52" t="str">
            <v>Adjacent Street Traffic</v>
          </cell>
        </row>
        <row r="53">
          <cell r="A53">
            <v>415</v>
          </cell>
          <cell r="B53" t="str">
            <v>Beach Park (1)</v>
          </cell>
          <cell r="C53" t="str">
            <v>Acre(s)</v>
          </cell>
          <cell r="E53" t="str">
            <v>Avg</v>
          </cell>
          <cell r="F53">
            <v>29.81</v>
          </cell>
          <cell r="G53">
            <v>0.48</v>
          </cell>
          <cell r="H53">
            <v>1.3</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29.81</v>
          </cell>
          <cell r="X53">
            <v>0.48</v>
          </cell>
          <cell r="Y53">
            <v>1.3</v>
          </cell>
          <cell r="Z53">
            <v>0.59</v>
          </cell>
          <cell r="AA53">
            <v>0.41</v>
          </cell>
          <cell r="AB53">
            <v>0.28999999999999998</v>
          </cell>
          <cell r="AC53">
            <v>0.71</v>
          </cell>
          <cell r="AD53">
            <v>1</v>
          </cell>
          <cell r="AE53">
            <v>1</v>
          </cell>
          <cell r="AF53">
            <v>1</v>
          </cell>
          <cell r="AG53">
            <v>0</v>
          </cell>
          <cell r="AH53">
            <v>0</v>
          </cell>
          <cell r="AI53">
            <v>0</v>
          </cell>
          <cell r="AJ53">
            <v>0</v>
          </cell>
          <cell r="AK53">
            <v>0</v>
          </cell>
          <cell r="AL53">
            <v>0</v>
          </cell>
          <cell r="AM53">
            <v>0</v>
          </cell>
          <cell r="AN53" t="str">
            <v>Generator</v>
          </cell>
          <cell r="AO53" t="str">
            <v>Adjacent Street Traffic</v>
          </cell>
        </row>
        <row r="54">
          <cell r="A54">
            <v>416</v>
          </cell>
          <cell r="B54" t="str">
            <v>Campground/RV Park</v>
          </cell>
          <cell r="C54" t="str">
            <v>Occ. Camp Site(s)</v>
          </cell>
          <cell r="E54" t="str">
            <v>Avg</v>
          </cell>
          <cell r="F54" t="str">
            <v>*</v>
          </cell>
          <cell r="G54">
            <v>0.21</v>
          </cell>
          <cell r="H54">
            <v>0.27</v>
          </cell>
          <cell r="J54">
            <v>0</v>
          </cell>
          <cell r="K54">
            <v>0</v>
          </cell>
          <cell r="L54">
            <v>0</v>
          </cell>
          <cell r="M54">
            <v>0</v>
          </cell>
          <cell r="N54">
            <v>0</v>
          </cell>
          <cell r="O54">
            <v>0</v>
          </cell>
          <cell r="P54">
            <v>0</v>
          </cell>
          <cell r="Q54">
            <v>0</v>
          </cell>
          <cell r="R54">
            <v>0</v>
          </cell>
          <cell r="S54">
            <v>0</v>
          </cell>
          <cell r="T54">
            <v>0</v>
          </cell>
          <cell r="U54">
            <v>0</v>
          </cell>
          <cell r="V54">
            <v>0</v>
          </cell>
          <cell r="W54" t="str">
            <v>*</v>
          </cell>
          <cell r="X54">
            <v>0.21</v>
          </cell>
          <cell r="Y54">
            <v>0.27</v>
          </cell>
          <cell r="Z54">
            <v>0.36</v>
          </cell>
          <cell r="AA54">
            <v>0.64</v>
          </cell>
          <cell r="AB54">
            <v>0.65</v>
          </cell>
          <cell r="AC54">
            <v>0.35</v>
          </cell>
          <cell r="AD54">
            <v>1</v>
          </cell>
          <cell r="AE54">
            <v>1</v>
          </cell>
          <cell r="AF54">
            <v>1</v>
          </cell>
          <cell r="AG54">
            <v>0</v>
          </cell>
          <cell r="AH54">
            <v>0</v>
          </cell>
          <cell r="AI54">
            <v>0</v>
          </cell>
          <cell r="AJ54">
            <v>0</v>
          </cell>
          <cell r="AK54">
            <v>0</v>
          </cell>
          <cell r="AL54">
            <v>0</v>
          </cell>
          <cell r="AM54">
            <v>0</v>
          </cell>
          <cell r="AN54" t="str">
            <v>Adjacent Street Traffic</v>
          </cell>
          <cell r="AO54" t="str">
            <v>Adjacent Street Traffic</v>
          </cell>
          <cell r="AQ54" t="str">
            <v>T = 0.16(X) + 2.93</v>
          </cell>
          <cell r="AR54" t="str">
            <v>Ln(T) = 0.71Ln(X) - 0.06</v>
          </cell>
          <cell r="AT54">
            <v>0.96</v>
          </cell>
          <cell r="AU54">
            <v>0.72</v>
          </cell>
          <cell r="AW54">
            <v>0</v>
          </cell>
          <cell r="AX54">
            <v>0</v>
          </cell>
        </row>
        <row r="55">
          <cell r="A55">
            <v>417</v>
          </cell>
          <cell r="B55" t="str">
            <v>Regional Park (1)</v>
          </cell>
          <cell r="C55" t="str">
            <v>Acre(s)</v>
          </cell>
          <cell r="E55" t="str">
            <v>Avg</v>
          </cell>
          <cell r="F55">
            <v>4.57</v>
          </cell>
          <cell r="G55">
            <v>0.15</v>
          </cell>
          <cell r="H55">
            <v>0.2</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4.57</v>
          </cell>
          <cell r="X55">
            <v>0.15</v>
          </cell>
          <cell r="Y55">
            <v>0.2</v>
          </cell>
          <cell r="Z55">
            <v>0.56999999999999995</v>
          </cell>
          <cell r="AA55">
            <v>0.43</v>
          </cell>
          <cell r="AB55">
            <v>0.45</v>
          </cell>
          <cell r="AC55">
            <v>0.55000000000000004</v>
          </cell>
          <cell r="AD55">
            <v>1</v>
          </cell>
          <cell r="AE55">
            <v>1</v>
          </cell>
          <cell r="AF55">
            <v>1</v>
          </cell>
          <cell r="AG55">
            <v>0</v>
          </cell>
          <cell r="AH55">
            <v>0</v>
          </cell>
          <cell r="AI55">
            <v>0</v>
          </cell>
          <cell r="AJ55">
            <v>0</v>
          </cell>
          <cell r="AK55">
            <v>0</v>
          </cell>
          <cell r="AL55">
            <v>0</v>
          </cell>
          <cell r="AM55">
            <v>0</v>
          </cell>
          <cell r="AN55" t="str">
            <v>Generator</v>
          </cell>
          <cell r="AO55" t="str">
            <v>Adjacent Street Traffic</v>
          </cell>
        </row>
        <row r="56">
          <cell r="A56">
            <v>418</v>
          </cell>
          <cell r="B56" t="str">
            <v>National Monument (1)</v>
          </cell>
          <cell r="C56" t="str">
            <v>Acre(s)</v>
          </cell>
          <cell r="E56" t="str">
            <v>Avg</v>
          </cell>
          <cell r="F56">
            <v>5.37</v>
          </cell>
          <cell r="G56">
            <v>0.23</v>
          </cell>
          <cell r="H56">
            <v>0.42</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5.37</v>
          </cell>
          <cell r="X56">
            <v>0.23</v>
          </cell>
          <cell r="Y56">
            <v>0.42</v>
          </cell>
          <cell r="AD56">
            <v>1</v>
          </cell>
          <cell r="AE56">
            <v>1</v>
          </cell>
          <cell r="AF56">
            <v>1</v>
          </cell>
          <cell r="AG56">
            <v>0</v>
          </cell>
          <cell r="AH56">
            <v>0</v>
          </cell>
          <cell r="AI56">
            <v>0</v>
          </cell>
          <cell r="AJ56">
            <v>0</v>
          </cell>
          <cell r="AK56">
            <v>0</v>
          </cell>
          <cell r="AL56">
            <v>0</v>
          </cell>
          <cell r="AM56">
            <v>0</v>
          </cell>
          <cell r="AN56" t="str">
            <v>Generator</v>
          </cell>
          <cell r="AO56" t="str">
            <v>Generator</v>
          </cell>
        </row>
        <row r="57">
          <cell r="A57">
            <v>420</v>
          </cell>
          <cell r="B57" t="str">
            <v>Marina</v>
          </cell>
          <cell r="C57" t="str">
            <v>Berth(s)</v>
          </cell>
          <cell r="E57" t="str">
            <v>Avg</v>
          </cell>
          <cell r="F57">
            <v>2.96</v>
          </cell>
          <cell r="G57">
            <v>0.08</v>
          </cell>
          <cell r="H57">
            <v>0.19</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2.96</v>
          </cell>
          <cell r="X57">
            <v>0.08</v>
          </cell>
          <cell r="Y57">
            <v>0.19</v>
          </cell>
          <cell r="Z57">
            <v>0.33</v>
          </cell>
          <cell r="AA57">
            <v>0.67</v>
          </cell>
          <cell r="AB57">
            <v>0.6</v>
          </cell>
          <cell r="AC57">
            <v>0.4</v>
          </cell>
          <cell r="AD57">
            <v>1</v>
          </cell>
          <cell r="AE57">
            <v>1</v>
          </cell>
          <cell r="AF57">
            <v>1</v>
          </cell>
          <cell r="AG57">
            <v>0</v>
          </cell>
          <cell r="AH57">
            <v>0</v>
          </cell>
          <cell r="AI57">
            <v>0</v>
          </cell>
          <cell r="AJ57">
            <v>0</v>
          </cell>
          <cell r="AK57">
            <v>0</v>
          </cell>
          <cell r="AL57">
            <v>0</v>
          </cell>
          <cell r="AM57">
            <v>0</v>
          </cell>
          <cell r="AN57" t="str">
            <v>Adjacent Street Traffic</v>
          </cell>
          <cell r="AO57" t="str">
            <v>Adjacent Street Traffic</v>
          </cell>
          <cell r="AP57" t="str">
            <v>T = 1.89(X) + 410.80</v>
          </cell>
          <cell r="AS57">
            <v>0.92</v>
          </cell>
          <cell r="AV57">
            <v>0</v>
          </cell>
        </row>
        <row r="58">
          <cell r="A58">
            <v>430</v>
          </cell>
          <cell r="B58" t="str">
            <v>Golf Course</v>
          </cell>
          <cell r="C58" t="str">
            <v>Acre(s)</v>
          </cell>
          <cell r="E58" t="str">
            <v>Avg</v>
          </cell>
          <cell r="F58">
            <v>5.04</v>
          </cell>
          <cell r="G58">
            <v>0.21</v>
          </cell>
          <cell r="H58">
            <v>0.3</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5.04</v>
          </cell>
          <cell r="X58">
            <v>0.21</v>
          </cell>
          <cell r="Y58">
            <v>0.3</v>
          </cell>
          <cell r="Z58">
            <v>0.74</v>
          </cell>
          <cell r="AA58">
            <v>0.26</v>
          </cell>
          <cell r="AB58">
            <v>0.34</v>
          </cell>
          <cell r="AC58">
            <v>0.66</v>
          </cell>
          <cell r="AD58">
            <v>1</v>
          </cell>
          <cell r="AE58">
            <v>1</v>
          </cell>
          <cell r="AF58">
            <v>1</v>
          </cell>
          <cell r="AG58">
            <v>0</v>
          </cell>
          <cell r="AH58">
            <v>0</v>
          </cell>
          <cell r="AI58">
            <v>0</v>
          </cell>
          <cell r="AJ58">
            <v>0</v>
          </cell>
          <cell r="AK58">
            <v>0</v>
          </cell>
          <cell r="AL58">
            <v>0</v>
          </cell>
          <cell r="AM58">
            <v>0</v>
          </cell>
          <cell r="AN58" t="str">
            <v>Adjacent Street Traffic</v>
          </cell>
          <cell r="AO58" t="str">
            <v>Adjacent Street Traffic</v>
          </cell>
          <cell r="AQ58" t="str">
            <v>Ln(T) = 0.63Ln(X) + 0.40</v>
          </cell>
          <cell r="AR58" t="str">
            <v>T = 0.13(X) + 31.30</v>
          </cell>
          <cell r="AT58">
            <v>0.92</v>
          </cell>
          <cell r="AU58">
            <v>0.96</v>
          </cell>
          <cell r="AW58">
            <v>0</v>
          </cell>
          <cell r="AX58">
            <v>0</v>
          </cell>
        </row>
        <row r="59">
          <cell r="A59">
            <v>431</v>
          </cell>
          <cell r="B59" t="str">
            <v>Miniature Golf Course</v>
          </cell>
          <cell r="C59" t="str">
            <v>Hole(s)</v>
          </cell>
          <cell r="E59" t="str">
            <v>Avg</v>
          </cell>
          <cell r="F59" t="str">
            <v>*</v>
          </cell>
          <cell r="G59" t="str">
            <v>*</v>
          </cell>
          <cell r="H59">
            <v>0.33</v>
          </cell>
          <cell r="K59">
            <v>0</v>
          </cell>
          <cell r="L59">
            <v>0</v>
          </cell>
          <cell r="M59">
            <v>0</v>
          </cell>
          <cell r="N59">
            <v>0</v>
          </cell>
          <cell r="O59">
            <v>0</v>
          </cell>
          <cell r="P59">
            <v>0</v>
          </cell>
          <cell r="Q59">
            <v>0</v>
          </cell>
          <cell r="R59">
            <v>0</v>
          </cell>
          <cell r="S59">
            <v>0</v>
          </cell>
          <cell r="T59">
            <v>0</v>
          </cell>
          <cell r="U59">
            <v>0</v>
          </cell>
          <cell r="V59">
            <v>0</v>
          </cell>
          <cell r="W59" t="str">
            <v>*</v>
          </cell>
          <cell r="X59" t="str">
            <v>*</v>
          </cell>
          <cell r="Y59">
            <v>0.33</v>
          </cell>
          <cell r="AB59">
            <v>0.33</v>
          </cell>
          <cell r="AC59">
            <v>0.67</v>
          </cell>
          <cell r="AD59">
            <v>1</v>
          </cell>
          <cell r="AE59">
            <v>1</v>
          </cell>
          <cell r="AF59">
            <v>1</v>
          </cell>
          <cell r="AG59">
            <v>0</v>
          </cell>
          <cell r="AH59">
            <v>0</v>
          </cell>
          <cell r="AI59">
            <v>0</v>
          </cell>
          <cell r="AJ59">
            <v>0</v>
          </cell>
          <cell r="AK59">
            <v>0</v>
          </cell>
          <cell r="AL59">
            <v>0</v>
          </cell>
          <cell r="AM59">
            <v>0</v>
          </cell>
          <cell r="AN59" t="str">
            <v>Adjacent Street Traffic</v>
          </cell>
          <cell r="AO59" t="str">
            <v>Adjacent Street Traffic</v>
          </cell>
        </row>
        <row r="60">
          <cell r="A60">
            <v>432</v>
          </cell>
          <cell r="B60" t="str">
            <v>Golf Driving Range</v>
          </cell>
          <cell r="C60" t="str">
            <v>Driving Position(s)</v>
          </cell>
          <cell r="E60" t="str">
            <v>Avg</v>
          </cell>
          <cell r="F60">
            <v>13.65</v>
          </cell>
          <cell r="G60">
            <v>0.4</v>
          </cell>
          <cell r="H60">
            <v>1.25</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13.65</v>
          </cell>
          <cell r="X60">
            <v>0.4</v>
          </cell>
          <cell r="Y60">
            <v>1.25</v>
          </cell>
          <cell r="Z60">
            <v>0.61</v>
          </cell>
          <cell r="AA60">
            <v>0.39</v>
          </cell>
          <cell r="AB60">
            <v>0.45</v>
          </cell>
          <cell r="AC60">
            <v>0.55000000000000004</v>
          </cell>
          <cell r="AD60">
            <v>1</v>
          </cell>
          <cell r="AE60">
            <v>1</v>
          </cell>
          <cell r="AF60">
            <v>1</v>
          </cell>
          <cell r="AG60">
            <v>0</v>
          </cell>
          <cell r="AH60">
            <v>0</v>
          </cell>
          <cell r="AI60">
            <v>0</v>
          </cell>
          <cell r="AJ60">
            <v>0</v>
          </cell>
          <cell r="AK60">
            <v>0</v>
          </cell>
          <cell r="AL60">
            <v>0</v>
          </cell>
          <cell r="AM60">
            <v>0</v>
          </cell>
          <cell r="AN60" t="str">
            <v>Adjacent Street Traffic</v>
          </cell>
          <cell r="AO60" t="str">
            <v>Adjacent Street Traffic</v>
          </cell>
        </row>
        <row r="61">
          <cell r="A61">
            <v>433</v>
          </cell>
          <cell r="B61" t="str">
            <v>Batting Cages</v>
          </cell>
          <cell r="C61" t="str">
            <v>Cage(s)</v>
          </cell>
          <cell r="E61" t="str">
            <v>Avg</v>
          </cell>
          <cell r="F61" t="str">
            <v>*</v>
          </cell>
          <cell r="G61" t="str">
            <v>*</v>
          </cell>
          <cell r="H61">
            <v>2.2200000000000002</v>
          </cell>
          <cell r="K61">
            <v>0</v>
          </cell>
          <cell r="L61">
            <v>0</v>
          </cell>
          <cell r="M61">
            <v>0</v>
          </cell>
          <cell r="N61">
            <v>0</v>
          </cell>
          <cell r="O61">
            <v>0</v>
          </cell>
          <cell r="P61">
            <v>0</v>
          </cell>
          <cell r="Q61">
            <v>0</v>
          </cell>
          <cell r="R61">
            <v>0</v>
          </cell>
          <cell r="S61">
            <v>0</v>
          </cell>
          <cell r="T61">
            <v>0</v>
          </cell>
          <cell r="U61">
            <v>0</v>
          </cell>
          <cell r="V61">
            <v>0</v>
          </cell>
          <cell r="W61" t="str">
            <v>*</v>
          </cell>
          <cell r="X61" t="str">
            <v>*</v>
          </cell>
          <cell r="Y61">
            <v>2.2200000000000002</v>
          </cell>
          <cell r="AB61">
            <v>0.55000000000000004</v>
          </cell>
          <cell r="AC61">
            <v>0.45</v>
          </cell>
          <cell r="AD61">
            <v>1</v>
          </cell>
          <cell r="AE61">
            <v>1</v>
          </cell>
          <cell r="AF61">
            <v>1</v>
          </cell>
          <cell r="AG61">
            <v>0</v>
          </cell>
          <cell r="AH61">
            <v>0</v>
          </cell>
          <cell r="AI61">
            <v>0</v>
          </cell>
          <cell r="AJ61">
            <v>0</v>
          </cell>
          <cell r="AK61">
            <v>0</v>
          </cell>
          <cell r="AL61">
            <v>0</v>
          </cell>
          <cell r="AM61">
            <v>0</v>
          </cell>
          <cell r="AN61" t="str">
            <v>Adjacent Street Traffic</v>
          </cell>
          <cell r="AO61" t="str">
            <v>Adjacent Street Traffic</v>
          </cell>
        </row>
        <row r="62">
          <cell r="A62">
            <v>435</v>
          </cell>
          <cell r="B62" t="str">
            <v>Multipurpose Recreational Facility</v>
          </cell>
          <cell r="C62" t="str">
            <v>Acre(s)</v>
          </cell>
          <cell r="E62" t="str">
            <v>Avg</v>
          </cell>
          <cell r="F62">
            <v>90.38</v>
          </cell>
          <cell r="G62">
            <v>1.92</v>
          </cell>
          <cell r="H62">
            <v>5.77</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90.38</v>
          </cell>
          <cell r="X62">
            <v>1.92</v>
          </cell>
          <cell r="Y62">
            <v>5.77</v>
          </cell>
          <cell r="AD62">
            <v>1</v>
          </cell>
          <cell r="AE62">
            <v>1</v>
          </cell>
          <cell r="AF62">
            <v>1</v>
          </cell>
          <cell r="AG62">
            <v>0</v>
          </cell>
          <cell r="AH62">
            <v>0</v>
          </cell>
          <cell r="AI62">
            <v>0</v>
          </cell>
          <cell r="AJ62">
            <v>0</v>
          </cell>
          <cell r="AK62">
            <v>0</v>
          </cell>
          <cell r="AL62">
            <v>0</v>
          </cell>
          <cell r="AM62">
            <v>0</v>
          </cell>
          <cell r="AN62" t="str">
            <v>Adjacent Street Traffic</v>
          </cell>
          <cell r="AO62" t="str">
            <v>Adjacent Street Traffic</v>
          </cell>
        </row>
        <row r="63">
          <cell r="A63">
            <v>437</v>
          </cell>
          <cell r="B63" t="str">
            <v>Bowling Alley</v>
          </cell>
          <cell r="C63" t="str">
            <v>Lane(s)</v>
          </cell>
          <cell r="E63" t="str">
            <v>Avg</v>
          </cell>
          <cell r="F63">
            <v>33.33</v>
          </cell>
          <cell r="G63">
            <v>3.13</v>
          </cell>
          <cell r="H63">
            <v>3.54</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33.33</v>
          </cell>
          <cell r="X63">
            <v>3.13</v>
          </cell>
          <cell r="Y63">
            <v>3.54</v>
          </cell>
          <cell r="Z63">
            <v>0.6</v>
          </cell>
          <cell r="AA63">
            <v>0.4</v>
          </cell>
          <cell r="AB63">
            <v>0.35</v>
          </cell>
          <cell r="AC63">
            <v>0.65</v>
          </cell>
          <cell r="AD63">
            <v>1</v>
          </cell>
          <cell r="AE63">
            <v>1</v>
          </cell>
          <cell r="AF63">
            <v>1</v>
          </cell>
          <cell r="AG63">
            <v>0</v>
          </cell>
          <cell r="AH63">
            <v>0</v>
          </cell>
          <cell r="AI63">
            <v>0</v>
          </cell>
          <cell r="AJ63">
            <v>0</v>
          </cell>
          <cell r="AK63">
            <v>0</v>
          </cell>
          <cell r="AL63">
            <v>0</v>
          </cell>
          <cell r="AM63">
            <v>0</v>
          </cell>
          <cell r="AN63" t="str">
            <v>Adjacent Street Traffic</v>
          </cell>
          <cell r="AO63" t="str">
            <v>Adjacent Street Traffic</v>
          </cell>
        </row>
        <row r="64">
          <cell r="A64">
            <v>440</v>
          </cell>
          <cell r="B64" t="str">
            <v>Adult Cabaret (1)</v>
          </cell>
          <cell r="C64" t="str">
            <v>1,000 Sq Ft</v>
          </cell>
          <cell r="E64" t="str">
            <v>Avg</v>
          </cell>
          <cell r="F64" t="str">
            <v>*</v>
          </cell>
          <cell r="G64" t="str">
            <v>*</v>
          </cell>
          <cell r="H64">
            <v>38.67</v>
          </cell>
          <cell r="K64">
            <v>0</v>
          </cell>
          <cell r="L64">
            <v>0</v>
          </cell>
          <cell r="M64">
            <v>0</v>
          </cell>
          <cell r="N64">
            <v>0</v>
          </cell>
          <cell r="O64">
            <v>0</v>
          </cell>
          <cell r="P64">
            <v>0</v>
          </cell>
          <cell r="Q64">
            <v>0</v>
          </cell>
          <cell r="R64">
            <v>0</v>
          </cell>
          <cell r="S64">
            <v>0</v>
          </cell>
          <cell r="T64">
            <v>0</v>
          </cell>
          <cell r="U64">
            <v>0</v>
          </cell>
          <cell r="V64">
            <v>0</v>
          </cell>
          <cell r="W64" t="str">
            <v>*</v>
          </cell>
          <cell r="X64" t="str">
            <v>*</v>
          </cell>
          <cell r="Y64">
            <v>38.67</v>
          </cell>
          <cell r="AB64">
            <v>0.64</v>
          </cell>
          <cell r="AC64">
            <v>0.36</v>
          </cell>
          <cell r="AD64">
            <v>1</v>
          </cell>
          <cell r="AE64">
            <v>1</v>
          </cell>
          <cell r="AF64">
            <v>1</v>
          </cell>
          <cell r="AG64">
            <v>0</v>
          </cell>
          <cell r="AH64">
            <v>0</v>
          </cell>
          <cell r="AI64">
            <v>0</v>
          </cell>
          <cell r="AJ64">
            <v>0</v>
          </cell>
          <cell r="AK64">
            <v>0</v>
          </cell>
          <cell r="AL64">
            <v>0</v>
          </cell>
          <cell r="AM64">
            <v>0</v>
          </cell>
          <cell r="AN64" t="str">
            <v>Adjacent Street Traffic</v>
          </cell>
          <cell r="AO64" t="str">
            <v>Generator</v>
          </cell>
        </row>
        <row r="65">
          <cell r="A65">
            <v>441</v>
          </cell>
          <cell r="B65" t="str">
            <v>Live Theater</v>
          </cell>
          <cell r="C65" t="str">
            <v>Seat(s)</v>
          </cell>
          <cell r="E65" t="str">
            <v>Avg</v>
          </cell>
          <cell r="F65" t="str">
            <v>*</v>
          </cell>
          <cell r="G65" t="str">
            <v>*</v>
          </cell>
          <cell r="H65">
            <v>0.02</v>
          </cell>
          <cell r="K65">
            <v>0</v>
          </cell>
          <cell r="L65">
            <v>0</v>
          </cell>
          <cell r="M65">
            <v>0</v>
          </cell>
          <cell r="N65">
            <v>0</v>
          </cell>
          <cell r="O65">
            <v>0</v>
          </cell>
          <cell r="P65">
            <v>0</v>
          </cell>
          <cell r="Q65">
            <v>0</v>
          </cell>
          <cell r="R65">
            <v>0</v>
          </cell>
          <cell r="S65">
            <v>0</v>
          </cell>
          <cell r="T65">
            <v>0</v>
          </cell>
          <cell r="U65">
            <v>0</v>
          </cell>
          <cell r="V65">
            <v>0</v>
          </cell>
          <cell r="W65" t="str">
            <v>*</v>
          </cell>
          <cell r="X65" t="str">
            <v>*</v>
          </cell>
          <cell r="Y65">
            <v>0.02</v>
          </cell>
          <cell r="AB65">
            <v>0.5</v>
          </cell>
          <cell r="AC65">
            <v>0.5</v>
          </cell>
          <cell r="AD65">
            <v>1</v>
          </cell>
          <cell r="AE65">
            <v>1</v>
          </cell>
          <cell r="AF65">
            <v>1</v>
          </cell>
          <cell r="AG65">
            <v>0</v>
          </cell>
          <cell r="AH65">
            <v>0</v>
          </cell>
          <cell r="AI65">
            <v>0</v>
          </cell>
          <cell r="AJ65">
            <v>0</v>
          </cell>
          <cell r="AK65">
            <v>0</v>
          </cell>
          <cell r="AL65">
            <v>0</v>
          </cell>
          <cell r="AM65">
            <v>0</v>
          </cell>
          <cell r="AN65" t="str">
            <v>Adjacent Street Traffic</v>
          </cell>
          <cell r="AO65" t="str">
            <v>Adjacent Street Traffic</v>
          </cell>
        </row>
        <row r="66">
          <cell r="A66">
            <v>443</v>
          </cell>
          <cell r="B66" t="str">
            <v>Movie Theater w/o Matinee</v>
          </cell>
          <cell r="C66" t="str">
            <v>Screen(s)</v>
          </cell>
          <cell r="E66" t="str">
            <v>Avg</v>
          </cell>
          <cell r="F66">
            <v>220</v>
          </cell>
          <cell r="G66" t="str">
            <v>*</v>
          </cell>
          <cell r="H66">
            <v>24</v>
          </cell>
          <cell r="I66">
            <v>0</v>
          </cell>
          <cell r="K66">
            <v>0</v>
          </cell>
          <cell r="L66">
            <v>0</v>
          </cell>
          <cell r="M66">
            <v>0</v>
          </cell>
          <cell r="N66">
            <v>0</v>
          </cell>
          <cell r="O66">
            <v>0</v>
          </cell>
          <cell r="P66">
            <v>0</v>
          </cell>
          <cell r="Q66">
            <v>0</v>
          </cell>
          <cell r="R66">
            <v>0</v>
          </cell>
          <cell r="S66">
            <v>0</v>
          </cell>
          <cell r="T66">
            <v>0</v>
          </cell>
          <cell r="U66">
            <v>0</v>
          </cell>
          <cell r="V66">
            <v>0</v>
          </cell>
          <cell r="W66">
            <v>220</v>
          </cell>
          <cell r="X66" t="str">
            <v>*</v>
          </cell>
          <cell r="Y66">
            <v>24</v>
          </cell>
          <cell r="AB66">
            <v>0.41</v>
          </cell>
          <cell r="AC66">
            <v>0.59</v>
          </cell>
          <cell r="AD66">
            <v>1</v>
          </cell>
          <cell r="AE66">
            <v>1</v>
          </cell>
          <cell r="AF66">
            <v>1</v>
          </cell>
          <cell r="AG66">
            <v>0</v>
          </cell>
          <cell r="AH66">
            <v>0</v>
          </cell>
          <cell r="AI66">
            <v>0</v>
          </cell>
          <cell r="AJ66">
            <v>0</v>
          </cell>
          <cell r="AK66">
            <v>0</v>
          </cell>
          <cell r="AL66">
            <v>0</v>
          </cell>
          <cell r="AM66">
            <v>0</v>
          </cell>
          <cell r="AN66" t="str">
            <v>Adjacent Street Traffic</v>
          </cell>
          <cell r="AO66" t="str">
            <v>Adjacent Street Traffic</v>
          </cell>
        </row>
        <row r="67">
          <cell r="A67" t="str">
            <v>444a</v>
          </cell>
          <cell r="B67" t="str">
            <v xml:space="preserve">Movie Theater w/ Matinee </v>
          </cell>
          <cell r="C67" t="str">
            <v>Screen(s)</v>
          </cell>
          <cell r="E67" t="str">
            <v>Avg</v>
          </cell>
          <cell r="F67" t="str">
            <v>*</v>
          </cell>
          <cell r="G67" t="str">
            <v>*</v>
          </cell>
          <cell r="H67">
            <v>20.22</v>
          </cell>
          <cell r="K67">
            <v>0</v>
          </cell>
          <cell r="L67">
            <v>0</v>
          </cell>
          <cell r="M67">
            <v>0</v>
          </cell>
          <cell r="N67">
            <v>0</v>
          </cell>
          <cell r="O67">
            <v>0</v>
          </cell>
          <cell r="P67">
            <v>0</v>
          </cell>
          <cell r="Q67">
            <v>0</v>
          </cell>
          <cell r="R67">
            <v>0</v>
          </cell>
          <cell r="S67">
            <v>0</v>
          </cell>
          <cell r="T67">
            <v>0</v>
          </cell>
          <cell r="U67">
            <v>0</v>
          </cell>
          <cell r="V67">
            <v>0</v>
          </cell>
          <cell r="W67" t="str">
            <v>*</v>
          </cell>
          <cell r="X67" t="str">
            <v>*</v>
          </cell>
          <cell r="Y67">
            <v>20.22</v>
          </cell>
          <cell r="AB67">
            <v>0.4</v>
          </cell>
          <cell r="AC67">
            <v>0.6</v>
          </cell>
          <cell r="AD67">
            <v>1</v>
          </cell>
          <cell r="AE67">
            <v>1</v>
          </cell>
          <cell r="AF67">
            <v>1</v>
          </cell>
          <cell r="AG67">
            <v>0</v>
          </cell>
          <cell r="AH67">
            <v>0</v>
          </cell>
          <cell r="AI67">
            <v>0</v>
          </cell>
          <cell r="AJ67">
            <v>0</v>
          </cell>
          <cell r="AK67">
            <v>0</v>
          </cell>
          <cell r="AL67">
            <v>0</v>
          </cell>
          <cell r="AM67">
            <v>0</v>
          </cell>
          <cell r="AN67" t="str">
            <v>Adjacent Street Traffic</v>
          </cell>
          <cell r="AO67" t="str">
            <v>Adjacent Street Traffic</v>
          </cell>
        </row>
        <row r="68">
          <cell r="A68" t="str">
            <v>444b</v>
          </cell>
          <cell r="B68" t="str">
            <v>Movie Theater w/ Matinee (Friday)</v>
          </cell>
          <cell r="C68" t="str">
            <v>Screen(s)</v>
          </cell>
          <cell r="E68" t="str">
            <v>Avg</v>
          </cell>
          <cell r="F68">
            <v>348.33</v>
          </cell>
          <cell r="G68" t="str">
            <v>*</v>
          </cell>
          <cell r="H68">
            <v>45.91</v>
          </cell>
          <cell r="I68">
            <v>0</v>
          </cell>
          <cell r="K68">
            <v>0</v>
          </cell>
          <cell r="L68">
            <v>0</v>
          </cell>
          <cell r="M68">
            <v>0</v>
          </cell>
          <cell r="N68">
            <v>0</v>
          </cell>
          <cell r="O68">
            <v>0</v>
          </cell>
          <cell r="P68">
            <v>0</v>
          </cell>
          <cell r="Q68">
            <v>0</v>
          </cell>
          <cell r="R68">
            <v>0</v>
          </cell>
          <cell r="S68">
            <v>0</v>
          </cell>
          <cell r="T68">
            <v>0</v>
          </cell>
          <cell r="U68">
            <v>0</v>
          </cell>
          <cell r="V68">
            <v>0</v>
          </cell>
          <cell r="W68">
            <v>348.33</v>
          </cell>
          <cell r="X68" t="str">
            <v>*</v>
          </cell>
          <cell r="Y68">
            <v>45.91</v>
          </cell>
          <cell r="AB68">
            <v>0.55000000000000004</v>
          </cell>
          <cell r="AC68">
            <v>0.45</v>
          </cell>
          <cell r="AD68">
            <v>1</v>
          </cell>
          <cell r="AE68">
            <v>1</v>
          </cell>
          <cell r="AF68">
            <v>1</v>
          </cell>
          <cell r="AG68">
            <v>0</v>
          </cell>
          <cell r="AH68">
            <v>0</v>
          </cell>
          <cell r="AI68">
            <v>0</v>
          </cell>
          <cell r="AJ68">
            <v>0</v>
          </cell>
          <cell r="AK68">
            <v>0</v>
          </cell>
          <cell r="AL68">
            <v>0</v>
          </cell>
          <cell r="AM68">
            <v>0</v>
          </cell>
          <cell r="AN68" t="str">
            <v>Adjacent Street Traffic</v>
          </cell>
          <cell r="AO68" t="str">
            <v>Adjacent Street Traffic</v>
          </cell>
        </row>
        <row r="69">
          <cell r="A69" t="str">
            <v>445a</v>
          </cell>
          <cell r="B69" t="str">
            <v xml:space="preserve">Multiplex Movie Theater </v>
          </cell>
          <cell r="C69" t="str">
            <v>Screen(s)</v>
          </cell>
          <cell r="E69" t="str">
            <v>Avg</v>
          </cell>
          <cell r="F69" t="str">
            <v>*</v>
          </cell>
          <cell r="G69" t="str">
            <v>*</v>
          </cell>
          <cell r="H69">
            <v>13.64</v>
          </cell>
          <cell r="K69">
            <v>0</v>
          </cell>
          <cell r="L69">
            <v>0</v>
          </cell>
          <cell r="M69">
            <v>0</v>
          </cell>
          <cell r="N69">
            <v>0</v>
          </cell>
          <cell r="O69">
            <v>0</v>
          </cell>
          <cell r="P69">
            <v>0</v>
          </cell>
          <cell r="Q69">
            <v>0</v>
          </cell>
          <cell r="R69">
            <v>0</v>
          </cell>
          <cell r="S69">
            <v>0</v>
          </cell>
          <cell r="T69">
            <v>0</v>
          </cell>
          <cell r="U69">
            <v>0</v>
          </cell>
          <cell r="V69">
            <v>0</v>
          </cell>
          <cell r="W69" t="str">
            <v>*</v>
          </cell>
          <cell r="X69" t="str">
            <v>*</v>
          </cell>
          <cell r="Y69">
            <v>13.64</v>
          </cell>
          <cell r="AB69">
            <v>0.45</v>
          </cell>
          <cell r="AC69">
            <v>0.55000000000000004</v>
          </cell>
          <cell r="AD69">
            <v>1</v>
          </cell>
          <cell r="AE69">
            <v>1</v>
          </cell>
          <cell r="AF69">
            <v>1</v>
          </cell>
          <cell r="AG69">
            <v>0</v>
          </cell>
          <cell r="AH69">
            <v>0</v>
          </cell>
          <cell r="AI69">
            <v>0</v>
          </cell>
          <cell r="AJ69">
            <v>0</v>
          </cell>
          <cell r="AK69">
            <v>0</v>
          </cell>
          <cell r="AL69">
            <v>0</v>
          </cell>
          <cell r="AM69">
            <v>0</v>
          </cell>
          <cell r="AN69" t="str">
            <v>Adjacent Street Traffic</v>
          </cell>
          <cell r="AO69" t="str">
            <v>Adjacent Street Traffic</v>
          </cell>
          <cell r="AW69" t="str">
            <v xml:space="preserve"> </v>
          </cell>
        </row>
        <row r="70">
          <cell r="A70" t="str">
            <v>445b</v>
          </cell>
          <cell r="B70" t="str">
            <v>Multiplex Movie Theater (Friday)</v>
          </cell>
          <cell r="C70" t="str">
            <v>Screen(s)</v>
          </cell>
          <cell r="E70" t="str">
            <v>Avg</v>
          </cell>
          <cell r="F70">
            <v>292.5</v>
          </cell>
          <cell r="G70" t="str">
            <v>*</v>
          </cell>
          <cell r="H70">
            <v>22.76</v>
          </cell>
          <cell r="I70">
            <v>0</v>
          </cell>
          <cell r="K70">
            <v>0</v>
          </cell>
          <cell r="L70">
            <v>0</v>
          </cell>
          <cell r="M70">
            <v>0</v>
          </cell>
          <cell r="N70">
            <v>0</v>
          </cell>
          <cell r="O70">
            <v>0</v>
          </cell>
          <cell r="P70">
            <v>0</v>
          </cell>
          <cell r="Q70">
            <v>0</v>
          </cell>
          <cell r="R70">
            <v>0</v>
          </cell>
          <cell r="S70">
            <v>0</v>
          </cell>
          <cell r="T70">
            <v>0</v>
          </cell>
          <cell r="U70">
            <v>0</v>
          </cell>
          <cell r="V70">
            <v>0</v>
          </cell>
          <cell r="W70">
            <v>292.5</v>
          </cell>
          <cell r="X70" t="str">
            <v>*</v>
          </cell>
          <cell r="Y70">
            <v>22.76</v>
          </cell>
          <cell r="AB70">
            <v>0.59</v>
          </cell>
          <cell r="AC70">
            <v>0.41</v>
          </cell>
          <cell r="AD70">
            <v>1</v>
          </cell>
          <cell r="AE70">
            <v>1</v>
          </cell>
          <cell r="AF70">
            <v>1</v>
          </cell>
          <cell r="AG70">
            <v>0</v>
          </cell>
          <cell r="AH70">
            <v>0</v>
          </cell>
          <cell r="AI70">
            <v>0</v>
          </cell>
          <cell r="AJ70">
            <v>0</v>
          </cell>
          <cell r="AK70">
            <v>0</v>
          </cell>
          <cell r="AL70">
            <v>0</v>
          </cell>
          <cell r="AM70">
            <v>0</v>
          </cell>
          <cell r="AN70" t="str">
            <v>Adjacent Street Traffic</v>
          </cell>
          <cell r="AO70" t="str">
            <v>Adjacent Street Traffic</v>
          </cell>
        </row>
        <row r="71">
          <cell r="A71">
            <v>452</v>
          </cell>
          <cell r="B71" t="str">
            <v>Horse Racetrack</v>
          </cell>
          <cell r="C71" t="str">
            <v>Attendee(s)</v>
          </cell>
          <cell r="E71" t="str">
            <v>Avg</v>
          </cell>
          <cell r="F71">
            <v>1.0900000000000001</v>
          </cell>
          <cell r="G71">
            <v>0.01</v>
          </cell>
          <cell r="H71">
            <v>0.13</v>
          </cell>
          <cell r="I71">
            <v>0</v>
          </cell>
          <cell r="J71">
            <v>0</v>
          </cell>
          <cell r="K71">
            <v>0</v>
          </cell>
          <cell r="L71">
            <v>0</v>
          </cell>
          <cell r="N71">
            <v>0</v>
          </cell>
          <cell r="O71">
            <v>0</v>
          </cell>
          <cell r="P71">
            <v>0</v>
          </cell>
          <cell r="Q71">
            <v>0</v>
          </cell>
          <cell r="R71">
            <v>0</v>
          </cell>
          <cell r="S71">
            <v>0</v>
          </cell>
          <cell r="T71">
            <v>0</v>
          </cell>
          <cell r="U71">
            <v>0</v>
          </cell>
          <cell r="V71">
            <v>0</v>
          </cell>
          <cell r="W71">
            <v>1.0900000000000001</v>
          </cell>
          <cell r="X71">
            <v>0.01</v>
          </cell>
          <cell r="Y71">
            <v>0.13</v>
          </cell>
          <cell r="AB71">
            <v>0.66</v>
          </cell>
          <cell r="AC71">
            <v>0.34</v>
          </cell>
          <cell r="AD71">
            <v>1</v>
          </cell>
          <cell r="AE71">
            <v>1</v>
          </cell>
          <cell r="AF71">
            <v>1</v>
          </cell>
          <cell r="AG71">
            <v>0</v>
          </cell>
          <cell r="AH71">
            <v>0</v>
          </cell>
          <cell r="AI71">
            <v>0</v>
          </cell>
          <cell r="AJ71">
            <v>0</v>
          </cell>
          <cell r="AK71">
            <v>0</v>
          </cell>
          <cell r="AL71">
            <v>0</v>
          </cell>
          <cell r="AM71">
            <v>0</v>
          </cell>
          <cell r="AN71" t="str">
            <v>Adjacent Street Traffic</v>
          </cell>
          <cell r="AO71" t="str">
            <v>Adjacent Street Traffic</v>
          </cell>
        </row>
        <row r="72">
          <cell r="A72">
            <v>453</v>
          </cell>
          <cell r="B72" t="str">
            <v>Automobile Racetrack (Saturday) (1)</v>
          </cell>
          <cell r="C72" t="str">
            <v>Attendee(s)</v>
          </cell>
          <cell r="E72" t="str">
            <v>Avg</v>
          </cell>
          <cell r="F72" t="str">
            <v>*</v>
          </cell>
          <cell r="G72" t="str">
            <v>*</v>
          </cell>
          <cell r="H72">
            <v>0.28000000000000003</v>
          </cell>
          <cell r="K72">
            <v>0</v>
          </cell>
          <cell r="L72">
            <v>0</v>
          </cell>
          <cell r="M72">
            <v>0</v>
          </cell>
          <cell r="N72">
            <v>0</v>
          </cell>
          <cell r="O72">
            <v>0</v>
          </cell>
          <cell r="P72">
            <v>0</v>
          </cell>
          <cell r="Q72">
            <v>0</v>
          </cell>
          <cell r="R72">
            <v>0</v>
          </cell>
          <cell r="S72">
            <v>0</v>
          </cell>
          <cell r="T72">
            <v>0</v>
          </cell>
          <cell r="U72">
            <v>0</v>
          </cell>
          <cell r="V72">
            <v>0</v>
          </cell>
          <cell r="W72" t="str">
            <v>*</v>
          </cell>
          <cell r="X72" t="str">
            <v>*</v>
          </cell>
          <cell r="Y72">
            <v>0.28000000000000003</v>
          </cell>
          <cell r="AB72">
            <v>0.01</v>
          </cell>
          <cell r="AC72">
            <v>0.99</v>
          </cell>
          <cell r="AD72">
            <v>1</v>
          </cell>
          <cell r="AE72">
            <v>1</v>
          </cell>
          <cell r="AF72">
            <v>1</v>
          </cell>
          <cell r="AG72">
            <v>0</v>
          </cell>
          <cell r="AH72">
            <v>0</v>
          </cell>
          <cell r="AI72">
            <v>0</v>
          </cell>
          <cell r="AJ72">
            <v>0</v>
          </cell>
          <cell r="AK72">
            <v>0</v>
          </cell>
          <cell r="AL72">
            <v>0</v>
          </cell>
          <cell r="AM72">
            <v>0</v>
          </cell>
          <cell r="AN72" t="str">
            <v>Adjacent Street Traffic</v>
          </cell>
          <cell r="AO72" t="str">
            <v>Generator</v>
          </cell>
        </row>
        <row r="73">
          <cell r="A73">
            <v>454</v>
          </cell>
          <cell r="B73" t="str">
            <v>Dog Racetrack</v>
          </cell>
          <cell r="C73" t="str">
            <v>Attendee(s)</v>
          </cell>
          <cell r="E73" t="str">
            <v>Avg</v>
          </cell>
          <cell r="F73" t="str">
            <v>*</v>
          </cell>
          <cell r="G73" t="str">
            <v>*</v>
          </cell>
          <cell r="H73">
            <v>0.15</v>
          </cell>
          <cell r="K73">
            <v>0</v>
          </cell>
          <cell r="L73">
            <v>0</v>
          </cell>
          <cell r="M73">
            <v>0</v>
          </cell>
          <cell r="N73">
            <v>0</v>
          </cell>
          <cell r="O73">
            <v>0</v>
          </cell>
          <cell r="P73">
            <v>0</v>
          </cell>
          <cell r="Q73">
            <v>0</v>
          </cell>
          <cell r="R73">
            <v>0</v>
          </cell>
          <cell r="S73">
            <v>0</v>
          </cell>
          <cell r="T73">
            <v>0</v>
          </cell>
          <cell r="U73">
            <v>0</v>
          </cell>
          <cell r="V73">
            <v>0</v>
          </cell>
          <cell r="W73" t="str">
            <v>*</v>
          </cell>
          <cell r="X73" t="str">
            <v>*</v>
          </cell>
          <cell r="Y73">
            <v>0.15</v>
          </cell>
          <cell r="AB73">
            <v>0.08</v>
          </cell>
          <cell r="AC73">
            <v>0.92</v>
          </cell>
          <cell r="AD73">
            <v>1</v>
          </cell>
          <cell r="AE73">
            <v>1</v>
          </cell>
          <cell r="AF73">
            <v>1</v>
          </cell>
          <cell r="AG73">
            <v>0</v>
          </cell>
          <cell r="AH73">
            <v>0</v>
          </cell>
          <cell r="AI73">
            <v>0</v>
          </cell>
          <cell r="AJ73">
            <v>0</v>
          </cell>
          <cell r="AK73">
            <v>0</v>
          </cell>
          <cell r="AL73">
            <v>0</v>
          </cell>
          <cell r="AM73">
            <v>0</v>
          </cell>
          <cell r="AN73" t="str">
            <v>Adjacent Street Traffic</v>
          </cell>
          <cell r="AO73" t="str">
            <v>Adjacent Street Traffic</v>
          </cell>
        </row>
        <row r="74">
          <cell r="A74">
            <v>460</v>
          </cell>
          <cell r="B74" t="str">
            <v>Arena</v>
          </cell>
          <cell r="C74" t="str">
            <v>Acre(s)</v>
          </cell>
          <cell r="E74" t="str">
            <v>Avg</v>
          </cell>
          <cell r="F74">
            <v>33.33</v>
          </cell>
          <cell r="G74" t="str">
            <v>*</v>
          </cell>
          <cell r="H74" t="str">
            <v>*</v>
          </cell>
          <cell r="I74">
            <v>0</v>
          </cell>
          <cell r="L74">
            <v>0</v>
          </cell>
          <cell r="M74">
            <v>0</v>
          </cell>
          <cell r="N74">
            <v>0</v>
          </cell>
          <cell r="O74">
            <v>0</v>
          </cell>
          <cell r="P74">
            <v>0</v>
          </cell>
          <cell r="Q74">
            <v>0</v>
          </cell>
          <cell r="R74">
            <v>0</v>
          </cell>
          <cell r="S74">
            <v>0</v>
          </cell>
          <cell r="T74">
            <v>0</v>
          </cell>
          <cell r="U74">
            <v>0</v>
          </cell>
          <cell r="V74">
            <v>0</v>
          </cell>
          <cell r="W74">
            <v>33.33</v>
          </cell>
          <cell r="X74" t="str">
            <v>*</v>
          </cell>
          <cell r="Y74" t="str">
            <v>*</v>
          </cell>
          <cell r="AD74">
            <v>1</v>
          </cell>
          <cell r="AE74">
            <v>1</v>
          </cell>
          <cell r="AF74">
            <v>1</v>
          </cell>
          <cell r="AG74">
            <v>0</v>
          </cell>
          <cell r="AH74">
            <v>0</v>
          </cell>
          <cell r="AI74">
            <v>0</v>
          </cell>
          <cell r="AJ74">
            <v>0</v>
          </cell>
          <cell r="AK74">
            <v>0</v>
          </cell>
          <cell r="AL74">
            <v>0</v>
          </cell>
          <cell r="AM74">
            <v>0</v>
          </cell>
          <cell r="AN74" t="str">
            <v>Adjacent Street Traffic</v>
          </cell>
          <cell r="AO74" t="str">
            <v>Adjacent Street Traffic</v>
          </cell>
        </row>
        <row r="75">
          <cell r="A75">
            <v>465</v>
          </cell>
          <cell r="B75" t="str">
            <v>Ice Skating Rink</v>
          </cell>
          <cell r="C75" t="str">
            <v>1,000 Sq Ft</v>
          </cell>
          <cell r="E75" t="str">
            <v>Avg</v>
          </cell>
          <cell r="F75" t="str">
            <v>*</v>
          </cell>
          <cell r="G75" t="str">
            <v>*</v>
          </cell>
          <cell r="H75">
            <v>2.36</v>
          </cell>
          <cell r="K75">
            <v>0</v>
          </cell>
          <cell r="L75">
            <v>0</v>
          </cell>
          <cell r="M75">
            <v>0</v>
          </cell>
          <cell r="N75">
            <v>0</v>
          </cell>
          <cell r="O75">
            <v>0</v>
          </cell>
          <cell r="P75">
            <v>0</v>
          </cell>
          <cell r="Q75">
            <v>0</v>
          </cell>
          <cell r="R75">
            <v>0</v>
          </cell>
          <cell r="S75">
            <v>0</v>
          </cell>
          <cell r="T75">
            <v>0</v>
          </cell>
          <cell r="U75">
            <v>0</v>
          </cell>
          <cell r="V75">
            <v>0</v>
          </cell>
          <cell r="W75" t="str">
            <v>*</v>
          </cell>
          <cell r="X75" t="str">
            <v>*</v>
          </cell>
          <cell r="Y75">
            <v>2.36</v>
          </cell>
          <cell r="AB75">
            <v>0.45</v>
          </cell>
          <cell r="AC75">
            <v>0.55000000000000004</v>
          </cell>
          <cell r="AD75">
            <v>1</v>
          </cell>
          <cell r="AE75">
            <v>1</v>
          </cell>
          <cell r="AF75">
            <v>1</v>
          </cell>
          <cell r="AG75">
            <v>0</v>
          </cell>
          <cell r="AH75">
            <v>0</v>
          </cell>
          <cell r="AI75">
            <v>0</v>
          </cell>
          <cell r="AJ75">
            <v>0</v>
          </cell>
          <cell r="AK75">
            <v>0</v>
          </cell>
          <cell r="AL75">
            <v>0</v>
          </cell>
          <cell r="AM75">
            <v>0</v>
          </cell>
          <cell r="AN75" t="str">
            <v>Adjacent Street Traffic</v>
          </cell>
          <cell r="AO75" t="str">
            <v>Adjacent Street Traffic</v>
          </cell>
          <cell r="AV75" t="str">
            <v xml:space="preserve"> </v>
          </cell>
        </row>
        <row r="76">
          <cell r="A76">
            <v>466</v>
          </cell>
          <cell r="B76" t="str">
            <v>Snow Ski Area</v>
          </cell>
          <cell r="C76" t="str">
            <v>Lifts</v>
          </cell>
          <cell r="E76" t="str">
            <v>Avg</v>
          </cell>
          <cell r="F76" t="str">
            <v>*</v>
          </cell>
          <cell r="G76">
            <v>12.88</v>
          </cell>
          <cell r="H76">
            <v>26</v>
          </cell>
          <cell r="J76">
            <v>0</v>
          </cell>
          <cell r="K76">
            <v>0</v>
          </cell>
          <cell r="L76">
            <v>0</v>
          </cell>
          <cell r="M76">
            <v>0</v>
          </cell>
          <cell r="N76">
            <v>0</v>
          </cell>
          <cell r="O76">
            <v>0</v>
          </cell>
          <cell r="P76">
            <v>0</v>
          </cell>
          <cell r="Q76">
            <v>0</v>
          </cell>
          <cell r="R76">
            <v>0</v>
          </cell>
          <cell r="S76">
            <v>0</v>
          </cell>
          <cell r="T76">
            <v>0</v>
          </cell>
          <cell r="U76">
            <v>0</v>
          </cell>
          <cell r="V76">
            <v>0</v>
          </cell>
          <cell r="W76" t="str">
            <v>*</v>
          </cell>
          <cell r="X76">
            <v>12.88</v>
          </cell>
          <cell r="Y76">
            <v>26</v>
          </cell>
          <cell r="Z76">
            <v>0.95</v>
          </cell>
          <cell r="AA76">
            <v>0.05</v>
          </cell>
          <cell r="AB76">
            <v>0.04</v>
          </cell>
          <cell r="AC76">
            <v>0.96</v>
          </cell>
          <cell r="AD76">
            <v>1</v>
          </cell>
          <cell r="AE76">
            <v>1</v>
          </cell>
          <cell r="AF76">
            <v>1</v>
          </cell>
          <cell r="AG76">
            <v>0</v>
          </cell>
          <cell r="AH76">
            <v>0</v>
          </cell>
          <cell r="AI76">
            <v>0</v>
          </cell>
          <cell r="AJ76">
            <v>0</v>
          </cell>
          <cell r="AK76">
            <v>0</v>
          </cell>
          <cell r="AL76">
            <v>0</v>
          </cell>
          <cell r="AM76">
            <v>0</v>
          </cell>
          <cell r="AN76" t="str">
            <v>Adjacent Street Traffic</v>
          </cell>
          <cell r="AO76" t="str">
            <v>Adjacent Street Traffic</v>
          </cell>
          <cell r="AV76" t="str">
            <v xml:space="preserve"> </v>
          </cell>
        </row>
        <row r="77">
          <cell r="A77">
            <v>473</v>
          </cell>
          <cell r="B77" t="str">
            <v>Casino/Video Lottery Establishment</v>
          </cell>
          <cell r="C77" t="str">
            <v>1,000 Sq Ft</v>
          </cell>
          <cell r="E77" t="str">
            <v>Avg</v>
          </cell>
          <cell r="F77" t="str">
            <v>*</v>
          </cell>
          <cell r="G77" t="str">
            <v>*</v>
          </cell>
          <cell r="H77">
            <v>13.43</v>
          </cell>
          <cell r="K77">
            <v>0</v>
          </cell>
          <cell r="L77">
            <v>0</v>
          </cell>
          <cell r="M77">
            <v>0</v>
          </cell>
          <cell r="N77">
            <v>0</v>
          </cell>
          <cell r="O77">
            <v>0</v>
          </cell>
          <cell r="P77">
            <v>0</v>
          </cell>
          <cell r="Q77">
            <v>0</v>
          </cell>
          <cell r="R77">
            <v>0</v>
          </cell>
          <cell r="S77">
            <v>0</v>
          </cell>
          <cell r="T77">
            <v>0</v>
          </cell>
          <cell r="U77">
            <v>0</v>
          </cell>
          <cell r="V77">
            <v>0</v>
          </cell>
          <cell r="W77" t="str">
            <v>*</v>
          </cell>
          <cell r="X77" t="str">
            <v>*</v>
          </cell>
          <cell r="Y77">
            <v>13.43</v>
          </cell>
          <cell r="AB77">
            <v>0.56000000000000005</v>
          </cell>
          <cell r="AC77">
            <v>0.44</v>
          </cell>
          <cell r="AD77">
            <v>1</v>
          </cell>
          <cell r="AE77">
            <v>1</v>
          </cell>
          <cell r="AF77">
            <v>1</v>
          </cell>
          <cell r="AG77">
            <v>0</v>
          </cell>
          <cell r="AH77">
            <v>0</v>
          </cell>
          <cell r="AI77">
            <v>0</v>
          </cell>
          <cell r="AJ77">
            <v>0</v>
          </cell>
          <cell r="AK77">
            <v>0</v>
          </cell>
          <cell r="AL77">
            <v>0</v>
          </cell>
          <cell r="AM77">
            <v>0</v>
          </cell>
          <cell r="AN77" t="str">
            <v>Adjacent Street Traffic</v>
          </cell>
          <cell r="AO77" t="str">
            <v>Adjacent Street Traffic</v>
          </cell>
        </row>
        <row r="78">
          <cell r="A78" t="str">
            <v>473X</v>
          </cell>
          <cell r="B78" t="str">
            <v>Native American Gaming Facility</v>
          </cell>
          <cell r="C78" t="str">
            <v>1,000 Sq Ft</v>
          </cell>
          <cell r="E78" t="str">
            <v>Avg</v>
          </cell>
          <cell r="F78" t="str">
            <v>*</v>
          </cell>
          <cell r="G78" t="str">
            <v>*</v>
          </cell>
          <cell r="H78">
            <v>3.64</v>
          </cell>
          <cell r="K78">
            <v>0</v>
          </cell>
          <cell r="L78">
            <v>0</v>
          </cell>
          <cell r="M78">
            <v>0</v>
          </cell>
          <cell r="N78">
            <v>0</v>
          </cell>
          <cell r="O78">
            <v>0</v>
          </cell>
          <cell r="P78">
            <v>0</v>
          </cell>
          <cell r="Q78">
            <v>0</v>
          </cell>
          <cell r="R78">
            <v>0</v>
          </cell>
          <cell r="S78">
            <v>0</v>
          </cell>
          <cell r="T78">
            <v>0</v>
          </cell>
          <cell r="U78">
            <v>0</v>
          </cell>
          <cell r="V78">
            <v>0</v>
          </cell>
          <cell r="W78">
            <v>3.42</v>
          </cell>
          <cell r="X78">
            <v>0.16</v>
          </cell>
          <cell r="Y78">
            <v>0.41</v>
          </cell>
          <cell r="AB78">
            <v>0.47</v>
          </cell>
          <cell r="AC78">
            <v>0.53</v>
          </cell>
          <cell r="AD78">
            <v>1</v>
          </cell>
          <cell r="AE78">
            <v>1</v>
          </cell>
          <cell r="AF78">
            <v>1</v>
          </cell>
          <cell r="AG78">
            <v>0</v>
          </cell>
          <cell r="AH78">
            <v>0</v>
          </cell>
          <cell r="AI78">
            <v>0</v>
          </cell>
          <cell r="AJ78">
            <v>0</v>
          </cell>
          <cell r="AK78">
            <v>0</v>
          </cell>
          <cell r="AL78">
            <v>0</v>
          </cell>
          <cell r="AM78">
            <v>0</v>
          </cell>
          <cell r="AN78" t="str">
            <v>Adjacent Street Traffic</v>
          </cell>
          <cell r="AO78" t="str">
            <v>Adjacent Street Traffic</v>
          </cell>
        </row>
        <row r="79">
          <cell r="A79">
            <v>480</v>
          </cell>
          <cell r="B79" t="str">
            <v>Amusement Park</v>
          </cell>
          <cell r="C79" t="str">
            <v>Acre(s)</v>
          </cell>
          <cell r="E79" t="str">
            <v>Avg</v>
          </cell>
          <cell r="F79">
            <v>75.760000000000005</v>
          </cell>
          <cell r="G79">
            <v>0.21</v>
          </cell>
          <cell r="H79">
            <v>3.95</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75.760000000000005</v>
          </cell>
          <cell r="X79">
            <v>0.21</v>
          </cell>
          <cell r="Y79">
            <v>3.95</v>
          </cell>
          <cell r="Z79">
            <v>0.88</v>
          </cell>
          <cell r="AA79">
            <v>0.12</v>
          </cell>
          <cell r="AB79">
            <v>0.61</v>
          </cell>
          <cell r="AC79">
            <v>0.39</v>
          </cell>
          <cell r="AD79">
            <v>1</v>
          </cell>
          <cell r="AE79">
            <v>1</v>
          </cell>
          <cell r="AF79">
            <v>1</v>
          </cell>
          <cell r="AG79">
            <v>0</v>
          </cell>
          <cell r="AH79">
            <v>0</v>
          </cell>
          <cell r="AI79">
            <v>0</v>
          </cell>
          <cell r="AJ79">
            <v>0</v>
          </cell>
          <cell r="AK79">
            <v>0</v>
          </cell>
          <cell r="AL79">
            <v>0</v>
          </cell>
          <cell r="AM79">
            <v>0</v>
          </cell>
          <cell r="AN79" t="str">
            <v>Adjacent Street Traffic</v>
          </cell>
          <cell r="AO79" t="str">
            <v>Adjacent Street Traffic</v>
          </cell>
        </row>
        <row r="80">
          <cell r="A80">
            <v>481</v>
          </cell>
          <cell r="B80" t="str">
            <v>Zoo</v>
          </cell>
          <cell r="C80" t="str">
            <v>Acre(s)</v>
          </cell>
          <cell r="E80" t="str">
            <v>Avg</v>
          </cell>
          <cell r="F80">
            <v>114.88</v>
          </cell>
          <cell r="G80" t="str">
            <v>*</v>
          </cell>
          <cell r="H80" t="str">
            <v>*</v>
          </cell>
          <cell r="I80">
            <v>0</v>
          </cell>
          <cell r="L80">
            <v>0</v>
          </cell>
          <cell r="M80">
            <v>0</v>
          </cell>
          <cell r="N80">
            <v>0</v>
          </cell>
          <cell r="O80">
            <v>0</v>
          </cell>
          <cell r="P80">
            <v>0</v>
          </cell>
          <cell r="Q80">
            <v>0</v>
          </cell>
          <cell r="R80">
            <v>0</v>
          </cell>
          <cell r="S80">
            <v>0</v>
          </cell>
          <cell r="T80">
            <v>0</v>
          </cell>
          <cell r="U80">
            <v>0</v>
          </cell>
          <cell r="V80">
            <v>0</v>
          </cell>
          <cell r="W80">
            <v>114.88</v>
          </cell>
          <cell r="X80" t="str">
            <v>*</v>
          </cell>
          <cell r="Y80" t="str">
            <v>*</v>
          </cell>
          <cell r="AD80">
            <v>1</v>
          </cell>
          <cell r="AE80">
            <v>1</v>
          </cell>
          <cell r="AF80">
            <v>1</v>
          </cell>
          <cell r="AG80">
            <v>0</v>
          </cell>
          <cell r="AH80">
            <v>0</v>
          </cell>
          <cell r="AI80">
            <v>0</v>
          </cell>
          <cell r="AJ80">
            <v>0</v>
          </cell>
          <cell r="AK80">
            <v>0</v>
          </cell>
          <cell r="AL80">
            <v>0</v>
          </cell>
          <cell r="AM80">
            <v>0</v>
          </cell>
          <cell r="AN80" t="str">
            <v>Adjacent Street Traffic</v>
          </cell>
          <cell r="AO80" t="str">
            <v>Adjacent Street Traffic</v>
          </cell>
        </row>
        <row r="81">
          <cell r="A81">
            <v>488</v>
          </cell>
          <cell r="B81" t="str">
            <v>Soccer Complex</v>
          </cell>
          <cell r="C81" t="str">
            <v>Field(s)</v>
          </cell>
          <cell r="E81" t="str">
            <v>Avg</v>
          </cell>
          <cell r="F81">
            <v>71.33</v>
          </cell>
          <cell r="G81">
            <v>1.4</v>
          </cell>
          <cell r="H81">
            <v>17.7</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71.33</v>
          </cell>
          <cell r="X81">
            <v>1.4</v>
          </cell>
          <cell r="Y81">
            <v>17.7</v>
          </cell>
          <cell r="Z81">
            <v>0.56999999999999995</v>
          </cell>
          <cell r="AA81">
            <v>0.43</v>
          </cell>
          <cell r="AB81">
            <v>0.67</v>
          </cell>
          <cell r="AC81">
            <v>0.33</v>
          </cell>
          <cell r="AD81">
            <v>1</v>
          </cell>
          <cell r="AE81">
            <v>1</v>
          </cell>
          <cell r="AF81">
            <v>1</v>
          </cell>
          <cell r="AG81">
            <v>0</v>
          </cell>
          <cell r="AH81">
            <v>0</v>
          </cell>
          <cell r="AI81">
            <v>0</v>
          </cell>
          <cell r="AJ81">
            <v>0</v>
          </cell>
          <cell r="AK81">
            <v>0</v>
          </cell>
          <cell r="AL81">
            <v>0</v>
          </cell>
          <cell r="AM81">
            <v>0</v>
          </cell>
          <cell r="AN81" t="str">
            <v>Adjacent Street Traffic</v>
          </cell>
          <cell r="AO81" t="str">
            <v>Adjacent Street Traffic</v>
          </cell>
        </row>
        <row r="82">
          <cell r="A82">
            <v>490</v>
          </cell>
          <cell r="B82" t="str">
            <v>Tennis Courts</v>
          </cell>
          <cell r="C82" t="str">
            <v>Court(s)</v>
          </cell>
          <cell r="E82" t="str">
            <v>Avg</v>
          </cell>
          <cell r="F82">
            <v>31.04</v>
          </cell>
          <cell r="G82">
            <v>1.67</v>
          </cell>
          <cell r="H82">
            <v>3.88</v>
          </cell>
          <cell r="I82">
            <v>0</v>
          </cell>
          <cell r="J82">
            <v>0</v>
          </cell>
          <cell r="K82">
            <v>0</v>
          </cell>
          <cell r="L82">
            <v>0</v>
          </cell>
          <cell r="N82">
            <v>0</v>
          </cell>
          <cell r="O82">
            <v>0</v>
          </cell>
          <cell r="P82">
            <v>0</v>
          </cell>
          <cell r="Q82">
            <v>0</v>
          </cell>
          <cell r="R82">
            <v>0</v>
          </cell>
          <cell r="S82">
            <v>0</v>
          </cell>
          <cell r="T82">
            <v>0</v>
          </cell>
          <cell r="U82">
            <v>0</v>
          </cell>
          <cell r="V82">
            <v>0</v>
          </cell>
          <cell r="W82">
            <v>31.04</v>
          </cell>
          <cell r="X82">
            <v>1.67</v>
          </cell>
          <cell r="Y82">
            <v>3.88</v>
          </cell>
          <cell r="AD82">
            <v>1</v>
          </cell>
          <cell r="AE82">
            <v>1</v>
          </cell>
          <cell r="AF82">
            <v>1</v>
          </cell>
          <cell r="AG82">
            <v>0</v>
          </cell>
          <cell r="AH82">
            <v>0</v>
          </cell>
          <cell r="AI82">
            <v>0</v>
          </cell>
          <cell r="AJ82">
            <v>0</v>
          </cell>
          <cell r="AK82">
            <v>0</v>
          </cell>
          <cell r="AL82">
            <v>0</v>
          </cell>
          <cell r="AM82">
            <v>0</v>
          </cell>
          <cell r="AN82" t="str">
            <v>Adjacent Street Traffic</v>
          </cell>
          <cell r="AO82" t="str">
            <v>Adjacent Street Traffic</v>
          </cell>
        </row>
        <row r="83">
          <cell r="A83">
            <v>491</v>
          </cell>
          <cell r="B83" t="str">
            <v>Racquet/Tennis Club</v>
          </cell>
          <cell r="C83" t="str">
            <v>Court(s)</v>
          </cell>
          <cell r="E83" t="str">
            <v>Avg</v>
          </cell>
          <cell r="F83">
            <v>38.700000000000003</v>
          </cell>
          <cell r="G83">
            <v>1.31</v>
          </cell>
          <cell r="H83">
            <v>3.35</v>
          </cell>
          <cell r="I83">
            <v>0</v>
          </cell>
          <cell r="J83">
            <v>0</v>
          </cell>
          <cell r="K83">
            <v>0</v>
          </cell>
          <cell r="L83">
            <v>0</v>
          </cell>
          <cell r="N83">
            <v>0</v>
          </cell>
          <cell r="O83">
            <v>0</v>
          </cell>
          <cell r="P83">
            <v>0</v>
          </cell>
          <cell r="Q83">
            <v>0</v>
          </cell>
          <cell r="R83">
            <v>0</v>
          </cell>
          <cell r="S83">
            <v>0</v>
          </cell>
          <cell r="T83">
            <v>0</v>
          </cell>
          <cell r="U83">
            <v>0</v>
          </cell>
          <cell r="V83">
            <v>0</v>
          </cell>
          <cell r="W83">
            <v>38.700000000000003</v>
          </cell>
          <cell r="X83">
            <v>1.31</v>
          </cell>
          <cell r="Y83">
            <v>3.35</v>
          </cell>
          <cell r="AD83">
            <v>1</v>
          </cell>
          <cell r="AE83">
            <v>1</v>
          </cell>
          <cell r="AF83">
            <v>1</v>
          </cell>
          <cell r="AG83">
            <v>0</v>
          </cell>
          <cell r="AH83">
            <v>0</v>
          </cell>
          <cell r="AI83">
            <v>0</v>
          </cell>
          <cell r="AJ83">
            <v>0</v>
          </cell>
          <cell r="AK83">
            <v>0</v>
          </cell>
          <cell r="AL83">
            <v>0</v>
          </cell>
          <cell r="AM83">
            <v>0</v>
          </cell>
          <cell r="AN83" t="str">
            <v>Adjacent Street Traffic</v>
          </cell>
          <cell r="AO83" t="str">
            <v>Adjacent Street Traffic</v>
          </cell>
          <cell r="AQ83" t="str">
            <v>T = 2.01(X) - 7.55</v>
          </cell>
          <cell r="AT83">
            <v>0.64</v>
          </cell>
          <cell r="AW83">
            <v>0</v>
          </cell>
        </row>
        <row r="84">
          <cell r="A84">
            <v>492</v>
          </cell>
          <cell r="B84" t="str">
            <v>Health/Fitness Club</v>
          </cell>
          <cell r="C84" t="str">
            <v>1,000 Sq Ft</v>
          </cell>
          <cell r="E84" t="str">
            <v>Avg</v>
          </cell>
          <cell r="F84">
            <v>32.93</v>
          </cell>
          <cell r="G84">
            <v>1.41</v>
          </cell>
          <cell r="H84">
            <v>3.53</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32.93</v>
          </cell>
          <cell r="X84">
            <v>1.41</v>
          </cell>
          <cell r="Y84">
            <v>3.53</v>
          </cell>
          <cell r="Z84">
            <v>0.5</v>
          </cell>
          <cell r="AA84">
            <v>0.5</v>
          </cell>
          <cell r="AB84">
            <v>0.56999999999999995</v>
          </cell>
          <cell r="AC84">
            <v>0.43</v>
          </cell>
          <cell r="AD84">
            <v>1</v>
          </cell>
          <cell r="AE84">
            <v>1</v>
          </cell>
          <cell r="AF84">
            <v>1</v>
          </cell>
          <cell r="AG84">
            <v>0</v>
          </cell>
          <cell r="AH84">
            <v>0</v>
          </cell>
          <cell r="AI84">
            <v>0</v>
          </cell>
          <cell r="AJ84">
            <v>0</v>
          </cell>
          <cell r="AK84">
            <v>0</v>
          </cell>
          <cell r="AL84">
            <v>0</v>
          </cell>
          <cell r="AM84">
            <v>0</v>
          </cell>
          <cell r="AN84" t="str">
            <v>Adjacent Street Traffic</v>
          </cell>
          <cell r="AO84" t="str">
            <v>Adjacent Street Traffic</v>
          </cell>
          <cell r="AR84" t="str">
            <v>Ln(T) = 0.95Ln(X) + 1.43</v>
          </cell>
          <cell r="AU84">
            <v>0.83</v>
          </cell>
          <cell r="AX84">
            <v>0</v>
          </cell>
        </row>
        <row r="85">
          <cell r="A85">
            <v>493</v>
          </cell>
          <cell r="B85" t="str">
            <v>Athletic Club</v>
          </cell>
          <cell r="C85" t="str">
            <v>1,000 Sq Ft</v>
          </cell>
          <cell r="E85" t="str">
            <v>Avg</v>
          </cell>
          <cell r="F85">
            <v>43</v>
          </cell>
          <cell r="G85">
            <v>2.97</v>
          </cell>
          <cell r="H85">
            <v>5.96</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43</v>
          </cell>
          <cell r="X85">
            <v>2.97</v>
          </cell>
          <cell r="Y85">
            <v>5.96</v>
          </cell>
          <cell r="Z85">
            <v>0.61</v>
          </cell>
          <cell r="AA85">
            <v>0.39</v>
          </cell>
          <cell r="AB85">
            <v>0.62</v>
          </cell>
          <cell r="AC85">
            <v>0.38</v>
          </cell>
          <cell r="AD85">
            <v>1</v>
          </cell>
          <cell r="AE85">
            <v>1</v>
          </cell>
          <cell r="AF85">
            <v>1</v>
          </cell>
          <cell r="AG85">
            <v>0</v>
          </cell>
          <cell r="AH85">
            <v>0</v>
          </cell>
          <cell r="AI85">
            <v>0</v>
          </cell>
          <cell r="AJ85">
            <v>0</v>
          </cell>
          <cell r="AK85">
            <v>0</v>
          </cell>
          <cell r="AL85">
            <v>0</v>
          </cell>
          <cell r="AM85">
            <v>0</v>
          </cell>
          <cell r="AN85" t="str">
            <v>Adjacent Street Traffic</v>
          </cell>
          <cell r="AO85" t="str">
            <v>Adjacent Street Traffic</v>
          </cell>
          <cell r="AR85" t="str">
            <v>T = 6.58(X) - 17.51</v>
          </cell>
          <cell r="AU85">
            <v>0.88</v>
          </cell>
          <cell r="AX85">
            <v>0</v>
          </cell>
        </row>
        <row r="86">
          <cell r="A86">
            <v>495</v>
          </cell>
          <cell r="B86" t="str">
            <v>Recreational Community Center</v>
          </cell>
          <cell r="C86" t="str">
            <v>1,000 Sq Ft</v>
          </cell>
          <cell r="E86" t="str">
            <v>Avg</v>
          </cell>
          <cell r="F86">
            <v>33.82</v>
          </cell>
          <cell r="G86">
            <v>2.0499999999999998</v>
          </cell>
          <cell r="H86">
            <v>2.74</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33.82</v>
          </cell>
          <cell r="X86">
            <v>2.0499999999999998</v>
          </cell>
          <cell r="Y86">
            <v>2.74</v>
          </cell>
          <cell r="Z86">
            <v>0.66</v>
          </cell>
          <cell r="AA86">
            <v>0.34</v>
          </cell>
          <cell r="AB86">
            <v>0.49</v>
          </cell>
          <cell r="AC86">
            <v>0.51</v>
          </cell>
          <cell r="AD86">
            <v>1</v>
          </cell>
          <cell r="AE86">
            <v>1</v>
          </cell>
          <cell r="AF86">
            <v>1</v>
          </cell>
          <cell r="AG86">
            <v>0</v>
          </cell>
          <cell r="AH86">
            <v>0</v>
          </cell>
          <cell r="AI86">
            <v>0</v>
          </cell>
          <cell r="AJ86">
            <v>0</v>
          </cell>
          <cell r="AK86">
            <v>0</v>
          </cell>
          <cell r="AL86">
            <v>0</v>
          </cell>
          <cell r="AM86">
            <v>0</v>
          </cell>
          <cell r="AN86" t="str">
            <v>Adjacent Street Traffic</v>
          </cell>
          <cell r="AO86" t="str">
            <v>Adjacent Street Traffic</v>
          </cell>
        </row>
        <row r="87">
          <cell r="A87">
            <v>501</v>
          </cell>
          <cell r="B87" t="str">
            <v>Military Base</v>
          </cell>
          <cell r="C87" t="str">
            <v>Employee(s)</v>
          </cell>
          <cell r="E87" t="str">
            <v>Avg</v>
          </cell>
          <cell r="F87">
            <v>1.78</v>
          </cell>
          <cell r="G87">
            <v>0.39</v>
          </cell>
          <cell r="H87">
            <v>0.39</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1.78</v>
          </cell>
          <cell r="X87">
            <v>0.39</v>
          </cell>
          <cell r="Y87">
            <v>0.39</v>
          </cell>
          <cell r="Z87">
            <v>0.88</v>
          </cell>
          <cell r="AA87">
            <v>0.12</v>
          </cell>
          <cell r="AB87">
            <v>0.25</v>
          </cell>
          <cell r="AC87">
            <v>0.75</v>
          </cell>
          <cell r="AD87">
            <v>1</v>
          </cell>
          <cell r="AE87">
            <v>1</v>
          </cell>
          <cell r="AF87">
            <v>1</v>
          </cell>
          <cell r="AG87">
            <v>0</v>
          </cell>
          <cell r="AH87">
            <v>0</v>
          </cell>
          <cell r="AI87">
            <v>0</v>
          </cell>
          <cell r="AJ87">
            <v>0</v>
          </cell>
          <cell r="AK87">
            <v>0</v>
          </cell>
          <cell r="AL87">
            <v>0</v>
          </cell>
          <cell r="AM87">
            <v>0</v>
          </cell>
          <cell r="AN87" t="str">
            <v>Adjacent Street Traffic</v>
          </cell>
          <cell r="AO87" t="str">
            <v>Adjacent Street Traffic</v>
          </cell>
          <cell r="AP87" t="str">
            <v>Ln(T) = 0.57Ln(X) + 4.52</v>
          </cell>
          <cell r="AR87" t="str">
            <v>Ln(T) = 0.82Ln(X) + 0.59</v>
          </cell>
          <cell r="AS87">
            <v>0.83</v>
          </cell>
          <cell r="AU87">
            <v>0.85</v>
          </cell>
          <cell r="AV87">
            <v>0</v>
          </cell>
          <cell r="AX87">
            <v>0</v>
          </cell>
        </row>
        <row r="88">
          <cell r="A88">
            <v>520</v>
          </cell>
          <cell r="B88" t="str">
            <v>Elementary School (1)</v>
          </cell>
          <cell r="C88" t="str">
            <v>Student(s)</v>
          </cell>
          <cell r="E88" t="str">
            <v>Avg</v>
          </cell>
          <cell r="F88">
            <v>1.29</v>
          </cell>
          <cell r="G88">
            <v>0.45</v>
          </cell>
          <cell r="H88">
            <v>0.15</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1.29</v>
          </cell>
          <cell r="X88">
            <v>0.45</v>
          </cell>
          <cell r="Y88">
            <v>0.15</v>
          </cell>
          <cell r="Z88">
            <v>0.55000000000000004</v>
          </cell>
          <cell r="AA88">
            <v>0.45</v>
          </cell>
          <cell r="AB88">
            <v>0.49</v>
          </cell>
          <cell r="AC88">
            <v>0.51</v>
          </cell>
          <cell r="AD88">
            <v>1</v>
          </cell>
          <cell r="AE88">
            <v>1</v>
          </cell>
          <cell r="AF88">
            <v>1</v>
          </cell>
          <cell r="AG88">
            <v>0</v>
          </cell>
          <cell r="AH88">
            <v>0</v>
          </cell>
          <cell r="AI88">
            <v>0</v>
          </cell>
          <cell r="AJ88">
            <v>0</v>
          </cell>
          <cell r="AK88">
            <v>0</v>
          </cell>
          <cell r="AL88">
            <v>0</v>
          </cell>
          <cell r="AM88">
            <v>0</v>
          </cell>
          <cell r="AN88" t="str">
            <v>Generator</v>
          </cell>
          <cell r="AO88" t="str">
            <v>Adjacent Street Traffic</v>
          </cell>
        </row>
        <row r="89">
          <cell r="A89">
            <v>522</v>
          </cell>
          <cell r="B89" t="str">
            <v>Middle School/Junior High School (1)</v>
          </cell>
          <cell r="C89" t="str">
            <v>Student(s)</v>
          </cell>
          <cell r="E89" t="str">
            <v>Avg</v>
          </cell>
          <cell r="F89">
            <v>1.62</v>
          </cell>
          <cell r="G89">
            <v>0.54</v>
          </cell>
          <cell r="H89">
            <v>0.16</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1.62</v>
          </cell>
          <cell r="X89">
            <v>0.54</v>
          </cell>
          <cell r="Y89">
            <v>0.16</v>
          </cell>
          <cell r="Z89">
            <v>0.55000000000000004</v>
          </cell>
          <cell r="AA89">
            <v>0.45</v>
          </cell>
          <cell r="AB89">
            <v>0.49</v>
          </cell>
          <cell r="AC89">
            <v>0.51</v>
          </cell>
          <cell r="AD89">
            <v>1</v>
          </cell>
          <cell r="AE89">
            <v>1</v>
          </cell>
          <cell r="AF89">
            <v>1</v>
          </cell>
          <cell r="AG89">
            <v>0</v>
          </cell>
          <cell r="AH89">
            <v>0</v>
          </cell>
          <cell r="AI89">
            <v>0</v>
          </cell>
          <cell r="AJ89">
            <v>0</v>
          </cell>
          <cell r="AK89">
            <v>0</v>
          </cell>
          <cell r="AL89">
            <v>0</v>
          </cell>
          <cell r="AM89">
            <v>0</v>
          </cell>
          <cell r="AN89" t="str">
            <v>Generator</v>
          </cell>
          <cell r="AO89" t="str">
            <v>Adjacent Street Traffic</v>
          </cell>
        </row>
        <row r="90">
          <cell r="A90">
            <v>530</v>
          </cell>
          <cell r="B90" t="str">
            <v>High School (1)</v>
          </cell>
          <cell r="C90" t="str">
            <v>Student(s)</v>
          </cell>
          <cell r="E90" t="str">
            <v>Avg</v>
          </cell>
          <cell r="F90">
            <v>1.71</v>
          </cell>
          <cell r="G90">
            <v>0.43</v>
          </cell>
          <cell r="H90">
            <v>0.13</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1.71</v>
          </cell>
          <cell r="X90">
            <v>0.43</v>
          </cell>
          <cell r="Y90">
            <v>0.13</v>
          </cell>
          <cell r="Z90">
            <v>0.68</v>
          </cell>
          <cell r="AA90">
            <v>0.32</v>
          </cell>
          <cell r="AB90">
            <v>0.47</v>
          </cell>
          <cell r="AC90">
            <v>0.53</v>
          </cell>
          <cell r="AD90">
            <v>1</v>
          </cell>
          <cell r="AE90">
            <v>1</v>
          </cell>
          <cell r="AF90">
            <v>1</v>
          </cell>
          <cell r="AG90">
            <v>0</v>
          </cell>
          <cell r="AH90">
            <v>0</v>
          </cell>
          <cell r="AI90">
            <v>0</v>
          </cell>
          <cell r="AJ90">
            <v>0</v>
          </cell>
          <cell r="AK90">
            <v>0</v>
          </cell>
          <cell r="AL90">
            <v>0</v>
          </cell>
          <cell r="AM90">
            <v>0</v>
          </cell>
          <cell r="AN90" t="str">
            <v>Generator</v>
          </cell>
          <cell r="AO90" t="str">
            <v>Adjacent Street Traffic</v>
          </cell>
          <cell r="AP90" t="str">
            <v>Ln(T) = 0.81Ln(X) + 1.86</v>
          </cell>
          <cell r="AS90">
            <v>0.54</v>
          </cell>
          <cell r="AV90">
            <v>0</v>
          </cell>
        </row>
        <row r="91">
          <cell r="A91">
            <v>534</v>
          </cell>
          <cell r="B91" t="str">
            <v>Private School (K-8) (1)</v>
          </cell>
          <cell r="C91" t="str">
            <v>Student(s)</v>
          </cell>
          <cell r="E91" t="str">
            <v>Avg</v>
          </cell>
          <cell r="F91" t="str">
            <v>*</v>
          </cell>
          <cell r="G91">
            <v>0.9</v>
          </cell>
          <cell r="H91">
            <v>0.6</v>
          </cell>
          <cell r="J91">
            <v>0</v>
          </cell>
          <cell r="K91">
            <v>0</v>
          </cell>
          <cell r="L91">
            <v>0</v>
          </cell>
          <cell r="M91">
            <v>0</v>
          </cell>
          <cell r="N91">
            <v>0</v>
          </cell>
          <cell r="O91">
            <v>0</v>
          </cell>
          <cell r="P91">
            <v>0</v>
          </cell>
          <cell r="Q91">
            <v>0</v>
          </cell>
          <cell r="R91">
            <v>0</v>
          </cell>
          <cell r="S91">
            <v>0</v>
          </cell>
          <cell r="T91">
            <v>0</v>
          </cell>
          <cell r="U91">
            <v>0</v>
          </cell>
          <cell r="V91">
            <v>0</v>
          </cell>
          <cell r="W91" t="str">
            <v>*</v>
          </cell>
          <cell r="X91">
            <v>0.9</v>
          </cell>
          <cell r="Y91">
            <v>0.6</v>
          </cell>
          <cell r="Z91">
            <v>0.55000000000000004</v>
          </cell>
          <cell r="AA91">
            <v>0.45</v>
          </cell>
          <cell r="AB91">
            <v>0.47</v>
          </cell>
          <cell r="AC91">
            <v>0.53</v>
          </cell>
          <cell r="AD91">
            <v>1</v>
          </cell>
          <cell r="AE91">
            <v>1</v>
          </cell>
          <cell r="AF91">
            <v>1</v>
          </cell>
          <cell r="AG91">
            <v>0</v>
          </cell>
          <cell r="AH91">
            <v>0</v>
          </cell>
          <cell r="AI91">
            <v>0</v>
          </cell>
          <cell r="AJ91">
            <v>0</v>
          </cell>
          <cell r="AK91">
            <v>0</v>
          </cell>
          <cell r="AL91">
            <v>0</v>
          </cell>
          <cell r="AM91">
            <v>0</v>
          </cell>
          <cell r="AN91" t="str">
            <v>Generator</v>
          </cell>
          <cell r="AO91" t="str">
            <v>Generator</v>
          </cell>
          <cell r="AQ91" t="str">
            <v>T = 0.90(X) + 3.01</v>
          </cell>
          <cell r="AR91" t="str">
            <v>T = 0.61(X) - 4.70</v>
          </cell>
          <cell r="AT91">
            <v>0.97</v>
          </cell>
          <cell r="AU91">
            <v>0.96</v>
          </cell>
          <cell r="AW91">
            <v>0</v>
          </cell>
          <cell r="AX91">
            <v>0</v>
          </cell>
        </row>
        <row r="92">
          <cell r="A92">
            <v>536</v>
          </cell>
          <cell r="B92" t="str">
            <v>Private School (K-12) (1)</v>
          </cell>
          <cell r="C92" t="str">
            <v>Student(s)</v>
          </cell>
          <cell r="E92" t="str">
            <v>Avg</v>
          </cell>
          <cell r="F92">
            <v>2.48</v>
          </cell>
          <cell r="G92">
            <v>0.81</v>
          </cell>
          <cell r="H92">
            <v>0.17</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2.48</v>
          </cell>
          <cell r="X92">
            <v>0.81</v>
          </cell>
          <cell r="Y92">
            <v>0.17</v>
          </cell>
          <cell r="Z92">
            <v>0.61</v>
          </cell>
          <cell r="AA92">
            <v>0.39</v>
          </cell>
          <cell r="AB92">
            <v>0.43</v>
          </cell>
          <cell r="AC92">
            <v>0.56999999999999995</v>
          </cell>
          <cell r="AD92">
            <v>1</v>
          </cell>
          <cell r="AE92">
            <v>1</v>
          </cell>
          <cell r="AF92">
            <v>1</v>
          </cell>
          <cell r="AG92">
            <v>0</v>
          </cell>
          <cell r="AH92">
            <v>0</v>
          </cell>
          <cell r="AI92">
            <v>0</v>
          </cell>
          <cell r="AJ92">
            <v>0</v>
          </cell>
          <cell r="AK92">
            <v>0</v>
          </cell>
          <cell r="AL92">
            <v>0</v>
          </cell>
          <cell r="AM92">
            <v>0</v>
          </cell>
          <cell r="AN92" t="str">
            <v>Generator</v>
          </cell>
          <cell r="AO92" t="str">
            <v>Adjacent Street Traffic</v>
          </cell>
          <cell r="AQ92" t="str">
            <v>T = 0.77(X) + 19.92</v>
          </cell>
          <cell r="AT92">
            <v>0.73</v>
          </cell>
          <cell r="AW92">
            <v>0</v>
          </cell>
        </row>
        <row r="93">
          <cell r="A93">
            <v>540</v>
          </cell>
          <cell r="B93" t="str">
            <v>Junior/Community College</v>
          </cell>
          <cell r="C93" t="str">
            <v>Student(s)</v>
          </cell>
          <cell r="E93" t="str">
            <v>Avg</v>
          </cell>
          <cell r="F93">
            <v>1.23</v>
          </cell>
          <cell r="G93">
            <v>0.12</v>
          </cell>
          <cell r="H93">
            <v>0.12</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1.23</v>
          </cell>
          <cell r="X93">
            <v>0.12</v>
          </cell>
          <cell r="Y93">
            <v>0.12</v>
          </cell>
          <cell r="Z93">
            <v>0.84</v>
          </cell>
          <cell r="AA93">
            <v>0.16</v>
          </cell>
          <cell r="AB93">
            <v>0.65</v>
          </cell>
          <cell r="AC93">
            <v>0.35</v>
          </cell>
          <cell r="AD93">
            <v>1</v>
          </cell>
          <cell r="AE93">
            <v>1</v>
          </cell>
          <cell r="AF93">
            <v>1</v>
          </cell>
          <cell r="AG93">
            <v>0</v>
          </cell>
          <cell r="AH93">
            <v>0</v>
          </cell>
          <cell r="AI93">
            <v>0</v>
          </cell>
          <cell r="AJ93">
            <v>0</v>
          </cell>
          <cell r="AK93">
            <v>0</v>
          </cell>
          <cell r="AL93">
            <v>0</v>
          </cell>
          <cell r="AM93">
            <v>0</v>
          </cell>
          <cell r="AN93" t="str">
            <v>Adjacent Street Traffic</v>
          </cell>
          <cell r="AO93" t="str">
            <v>Adjacent Street Traffic</v>
          </cell>
          <cell r="AP93" t="str">
            <v>Ln(T) = 0.92Ln(X) + 0.97</v>
          </cell>
          <cell r="AQ93" t="str">
            <v>Ln(T) = 0.70Ln(X) + 0.74</v>
          </cell>
          <cell r="AR93" t="str">
            <v>Ln(T) = 0.64Ln(X) + 1.32</v>
          </cell>
          <cell r="AS93">
            <v>0.87</v>
          </cell>
          <cell r="AT93">
            <v>0.96</v>
          </cell>
          <cell r="AU93">
            <v>0.71</v>
          </cell>
          <cell r="AV93">
            <v>0</v>
          </cell>
          <cell r="AW93">
            <v>0</v>
          </cell>
          <cell r="AX93">
            <v>0</v>
          </cell>
        </row>
        <row r="94">
          <cell r="A94">
            <v>550</v>
          </cell>
          <cell r="B94" t="str">
            <v>University/College</v>
          </cell>
          <cell r="C94" t="str">
            <v>Student(s)</v>
          </cell>
          <cell r="E94" t="str">
            <v>Avg</v>
          </cell>
          <cell r="F94">
            <v>1.71</v>
          </cell>
          <cell r="G94">
            <v>0.17</v>
          </cell>
          <cell r="H94">
            <v>0.17</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1.71</v>
          </cell>
          <cell r="X94">
            <v>0.17</v>
          </cell>
          <cell r="Y94">
            <v>0.17</v>
          </cell>
          <cell r="Z94">
            <v>0.78</v>
          </cell>
          <cell r="AA94">
            <v>0.22</v>
          </cell>
          <cell r="AB94">
            <v>0.32</v>
          </cell>
          <cell r="AC94">
            <v>0.68</v>
          </cell>
          <cell r="AD94">
            <v>1</v>
          </cell>
          <cell r="AE94">
            <v>1</v>
          </cell>
          <cell r="AF94">
            <v>1</v>
          </cell>
          <cell r="AG94">
            <v>0</v>
          </cell>
          <cell r="AH94">
            <v>0</v>
          </cell>
          <cell r="AI94">
            <v>0</v>
          </cell>
          <cell r="AJ94">
            <v>0</v>
          </cell>
          <cell r="AK94">
            <v>0</v>
          </cell>
          <cell r="AL94">
            <v>0</v>
          </cell>
          <cell r="AM94">
            <v>0</v>
          </cell>
          <cell r="AN94" t="str">
            <v>Adjacent Street Traffic</v>
          </cell>
          <cell r="AO94" t="str">
            <v>Adjacent Street Traffic</v>
          </cell>
          <cell r="AP94" t="str">
            <v>Ln(T) = 0.86Ln(X) + 1.93</v>
          </cell>
          <cell r="AQ94" t="str">
            <v>Ln(T) = 0.88Ln(X) - 0.68</v>
          </cell>
          <cell r="AR94" t="str">
            <v>Ln(T) = 0.73Ln(X) + 0.84</v>
          </cell>
          <cell r="AS94">
            <v>0.97</v>
          </cell>
          <cell r="AT94">
            <v>0.96</v>
          </cell>
          <cell r="AU94">
            <v>0.96</v>
          </cell>
          <cell r="AV94">
            <v>0</v>
          </cell>
          <cell r="AW94">
            <v>0</v>
          </cell>
          <cell r="AX94">
            <v>0</v>
          </cell>
        </row>
        <row r="95">
          <cell r="A95">
            <v>560</v>
          </cell>
          <cell r="B95" t="str">
            <v>Church</v>
          </cell>
          <cell r="C95" t="str">
            <v>1,000 Sq Ft</v>
          </cell>
          <cell r="E95" t="str">
            <v>Avg</v>
          </cell>
          <cell r="F95">
            <v>9.11</v>
          </cell>
          <cell r="G95">
            <v>0.56000000000000005</v>
          </cell>
          <cell r="H95">
            <v>0.55000000000000004</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9.11</v>
          </cell>
          <cell r="X95">
            <v>0.56000000000000005</v>
          </cell>
          <cell r="Y95">
            <v>0.55000000000000004</v>
          </cell>
          <cell r="Z95">
            <v>0.62</v>
          </cell>
          <cell r="AA95">
            <v>0.38</v>
          </cell>
          <cell r="AB95">
            <v>0.48</v>
          </cell>
          <cell r="AC95">
            <v>0.52</v>
          </cell>
          <cell r="AD95">
            <v>1</v>
          </cell>
          <cell r="AE95">
            <v>1</v>
          </cell>
          <cell r="AF95">
            <v>1</v>
          </cell>
          <cell r="AG95">
            <v>0</v>
          </cell>
          <cell r="AH95">
            <v>0</v>
          </cell>
          <cell r="AI95">
            <v>0</v>
          </cell>
          <cell r="AJ95">
            <v>0</v>
          </cell>
          <cell r="AK95">
            <v>0</v>
          </cell>
          <cell r="AL95">
            <v>0</v>
          </cell>
          <cell r="AM95">
            <v>0</v>
          </cell>
          <cell r="AN95" t="str">
            <v>Adjacent Street Traffic</v>
          </cell>
          <cell r="AO95" t="str">
            <v>Adjacent Street Traffic</v>
          </cell>
          <cell r="AR95" t="str">
            <v>T = 0.34(X) + 5.24</v>
          </cell>
          <cell r="AU95">
            <v>0.55000000000000004</v>
          </cell>
          <cell r="AX95">
            <v>0</v>
          </cell>
        </row>
        <row r="96">
          <cell r="A96">
            <v>561</v>
          </cell>
          <cell r="B96" t="str">
            <v>Synagogue</v>
          </cell>
          <cell r="C96" t="str">
            <v>1,000 Sq Ft</v>
          </cell>
          <cell r="E96" t="str">
            <v>Avg</v>
          </cell>
          <cell r="F96">
            <v>10.64</v>
          </cell>
          <cell r="G96">
            <v>0.14000000000000001</v>
          </cell>
          <cell r="H96">
            <v>1.69</v>
          </cell>
          <cell r="I96">
            <v>0</v>
          </cell>
          <cell r="J96">
            <v>0</v>
          </cell>
          <cell r="K96">
            <v>0</v>
          </cell>
          <cell r="L96">
            <v>0</v>
          </cell>
          <cell r="N96">
            <v>0</v>
          </cell>
          <cell r="O96">
            <v>0</v>
          </cell>
          <cell r="P96">
            <v>0</v>
          </cell>
          <cell r="Q96">
            <v>0</v>
          </cell>
          <cell r="R96">
            <v>0</v>
          </cell>
          <cell r="S96">
            <v>0</v>
          </cell>
          <cell r="T96">
            <v>0</v>
          </cell>
          <cell r="U96">
            <v>0</v>
          </cell>
          <cell r="V96">
            <v>0</v>
          </cell>
          <cell r="W96">
            <v>10.64</v>
          </cell>
          <cell r="X96">
            <v>0.14000000000000001</v>
          </cell>
          <cell r="Y96">
            <v>1.69</v>
          </cell>
          <cell r="AA96">
            <v>0</v>
          </cell>
          <cell r="AB96">
            <v>0.47</v>
          </cell>
          <cell r="AC96">
            <v>0.53</v>
          </cell>
          <cell r="AD96">
            <v>1</v>
          </cell>
          <cell r="AE96">
            <v>1</v>
          </cell>
          <cell r="AF96">
            <v>1</v>
          </cell>
          <cell r="AG96">
            <v>0</v>
          </cell>
          <cell r="AH96">
            <v>0</v>
          </cell>
          <cell r="AI96">
            <v>0</v>
          </cell>
          <cell r="AJ96">
            <v>0</v>
          </cell>
          <cell r="AK96">
            <v>0</v>
          </cell>
          <cell r="AL96">
            <v>0</v>
          </cell>
          <cell r="AM96">
            <v>0</v>
          </cell>
          <cell r="AN96" t="str">
            <v>Adjacent Street Traffic</v>
          </cell>
          <cell r="AO96" t="str">
            <v>Adjacent Street Traffic</v>
          </cell>
        </row>
        <row r="97">
          <cell r="A97">
            <v>562</v>
          </cell>
          <cell r="B97" t="str">
            <v>Mosque (1)</v>
          </cell>
          <cell r="C97" t="str">
            <v>1,000 Sq Ft</v>
          </cell>
          <cell r="E97" t="str">
            <v>Avg</v>
          </cell>
          <cell r="F97" t="str">
            <v>*</v>
          </cell>
          <cell r="G97">
            <v>1.63</v>
          </cell>
          <cell r="H97">
            <v>11.02</v>
          </cell>
          <cell r="J97">
            <v>0</v>
          </cell>
          <cell r="K97">
            <v>0</v>
          </cell>
          <cell r="L97">
            <v>0</v>
          </cell>
          <cell r="N97">
            <v>0</v>
          </cell>
          <cell r="O97">
            <v>0</v>
          </cell>
          <cell r="P97">
            <v>0</v>
          </cell>
          <cell r="Q97">
            <v>0</v>
          </cell>
          <cell r="R97">
            <v>0</v>
          </cell>
          <cell r="S97">
            <v>0</v>
          </cell>
          <cell r="T97">
            <v>0</v>
          </cell>
          <cell r="U97">
            <v>0</v>
          </cell>
          <cell r="V97">
            <v>0</v>
          </cell>
          <cell r="W97" t="str">
            <v>*</v>
          </cell>
          <cell r="X97">
            <v>1.63</v>
          </cell>
          <cell r="Y97">
            <v>11.02</v>
          </cell>
          <cell r="AA97">
            <v>0</v>
          </cell>
          <cell r="AB97">
            <v>0.67</v>
          </cell>
          <cell r="AC97">
            <v>0.33</v>
          </cell>
          <cell r="AD97">
            <v>1</v>
          </cell>
          <cell r="AE97">
            <v>1</v>
          </cell>
          <cell r="AF97">
            <v>1</v>
          </cell>
          <cell r="AG97">
            <v>0</v>
          </cell>
          <cell r="AH97">
            <v>0</v>
          </cell>
          <cell r="AI97">
            <v>0</v>
          </cell>
          <cell r="AJ97">
            <v>0</v>
          </cell>
          <cell r="AK97">
            <v>0</v>
          </cell>
          <cell r="AL97">
            <v>0</v>
          </cell>
          <cell r="AM97">
            <v>0</v>
          </cell>
          <cell r="AN97" t="str">
            <v>Generator</v>
          </cell>
          <cell r="AO97" t="str">
            <v>Generator</v>
          </cell>
        </row>
        <row r="98">
          <cell r="A98">
            <v>565</v>
          </cell>
          <cell r="B98" t="str">
            <v>Day Care Center</v>
          </cell>
          <cell r="C98" t="str">
            <v>Student(s)</v>
          </cell>
          <cell r="E98" t="str">
            <v>Avg</v>
          </cell>
          <cell r="F98">
            <v>4.38</v>
          </cell>
          <cell r="G98">
            <v>0.8</v>
          </cell>
          <cell r="H98">
            <v>0.81</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4.38</v>
          </cell>
          <cell r="X98">
            <v>0.8</v>
          </cell>
          <cell r="Y98">
            <v>0.81</v>
          </cell>
          <cell r="Z98">
            <v>0.53</v>
          </cell>
          <cell r="AA98">
            <v>0.47</v>
          </cell>
          <cell r="AB98">
            <v>0.47</v>
          </cell>
          <cell r="AC98">
            <v>0.53</v>
          </cell>
          <cell r="AD98">
            <v>1</v>
          </cell>
          <cell r="AE98">
            <v>1</v>
          </cell>
          <cell r="AF98">
            <v>1</v>
          </cell>
          <cell r="AG98">
            <v>0</v>
          </cell>
          <cell r="AH98">
            <v>0</v>
          </cell>
          <cell r="AI98">
            <v>0</v>
          </cell>
          <cell r="AJ98">
            <v>0</v>
          </cell>
          <cell r="AK98">
            <v>0</v>
          </cell>
          <cell r="AL98">
            <v>0</v>
          </cell>
          <cell r="AM98">
            <v>0</v>
          </cell>
          <cell r="AN98" t="str">
            <v>Adjacent Street Traffic</v>
          </cell>
          <cell r="AO98" t="str">
            <v>Adjacent Street Traffic</v>
          </cell>
          <cell r="AP98" t="str">
            <v>T = 4.79(X) - 33.46</v>
          </cell>
          <cell r="AQ98" t="str">
            <v>T = 0.73(X) + 4.67</v>
          </cell>
          <cell r="AR98" t="str">
            <v>Ln(T) = 0.88Ln(X) + 0.27</v>
          </cell>
          <cell r="AS98">
            <v>0.75</v>
          </cell>
          <cell r="AT98">
            <v>0.69</v>
          </cell>
          <cell r="AU98">
            <v>0.57999999999999996</v>
          </cell>
          <cell r="AV98">
            <v>0</v>
          </cell>
          <cell r="AW98">
            <v>0</v>
          </cell>
          <cell r="AX98">
            <v>0</v>
          </cell>
        </row>
        <row r="99">
          <cell r="A99">
            <v>566</v>
          </cell>
          <cell r="B99" t="str">
            <v>Cemetery</v>
          </cell>
          <cell r="C99" t="str">
            <v>Acre(s)</v>
          </cell>
          <cell r="E99" t="str">
            <v>Avg</v>
          </cell>
          <cell r="F99">
            <v>4.7300000000000004</v>
          </cell>
          <cell r="G99">
            <v>0.17</v>
          </cell>
          <cell r="H99">
            <v>0.84</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4.7300000000000004</v>
          </cell>
          <cell r="X99">
            <v>0.17</v>
          </cell>
          <cell r="Y99">
            <v>0.84</v>
          </cell>
          <cell r="Z99">
            <v>0.7</v>
          </cell>
          <cell r="AA99">
            <v>0.3</v>
          </cell>
          <cell r="AB99">
            <v>0.33</v>
          </cell>
          <cell r="AC99">
            <v>0.67</v>
          </cell>
          <cell r="AD99">
            <v>1</v>
          </cell>
          <cell r="AE99">
            <v>1</v>
          </cell>
          <cell r="AF99">
            <v>1</v>
          </cell>
          <cell r="AG99">
            <v>0</v>
          </cell>
          <cell r="AH99">
            <v>0</v>
          </cell>
          <cell r="AI99">
            <v>0</v>
          </cell>
          <cell r="AJ99">
            <v>0</v>
          </cell>
          <cell r="AK99">
            <v>0</v>
          </cell>
          <cell r="AL99">
            <v>0</v>
          </cell>
          <cell r="AM99">
            <v>0</v>
          </cell>
          <cell r="AN99" t="str">
            <v>Adjacent Street Traffic</v>
          </cell>
          <cell r="AO99" t="str">
            <v>Adjacent Street Traffic</v>
          </cell>
        </row>
        <row r="100">
          <cell r="A100">
            <v>571</v>
          </cell>
          <cell r="B100" t="str">
            <v>Prison</v>
          </cell>
          <cell r="C100" t="str">
            <v>Bed(s)</v>
          </cell>
          <cell r="E100" t="str">
            <v>Avg</v>
          </cell>
          <cell r="F100" t="str">
            <v>*</v>
          </cell>
          <cell r="G100">
            <v>0.1</v>
          </cell>
          <cell r="H100">
            <v>0.05</v>
          </cell>
          <cell r="J100">
            <v>0</v>
          </cell>
          <cell r="K100">
            <v>0</v>
          </cell>
          <cell r="L100">
            <v>0</v>
          </cell>
          <cell r="M100">
            <v>0</v>
          </cell>
          <cell r="N100">
            <v>0</v>
          </cell>
          <cell r="O100">
            <v>0</v>
          </cell>
          <cell r="P100">
            <v>0</v>
          </cell>
          <cell r="Q100">
            <v>0</v>
          </cell>
          <cell r="R100">
            <v>0</v>
          </cell>
          <cell r="S100">
            <v>0</v>
          </cell>
          <cell r="T100">
            <v>0</v>
          </cell>
          <cell r="U100">
            <v>0</v>
          </cell>
          <cell r="V100">
            <v>0</v>
          </cell>
          <cell r="W100" t="str">
            <v>*</v>
          </cell>
          <cell r="X100">
            <v>0.1</v>
          </cell>
          <cell r="Y100">
            <v>0.05</v>
          </cell>
          <cell r="Z100">
            <v>0.54</v>
          </cell>
          <cell r="AA100">
            <v>0.46</v>
          </cell>
          <cell r="AB100">
            <v>0.1</v>
          </cell>
          <cell r="AC100">
            <v>0.9</v>
          </cell>
          <cell r="AD100">
            <v>1</v>
          </cell>
          <cell r="AE100">
            <v>1</v>
          </cell>
          <cell r="AF100">
            <v>1</v>
          </cell>
          <cell r="AG100">
            <v>0</v>
          </cell>
          <cell r="AH100">
            <v>0</v>
          </cell>
          <cell r="AI100">
            <v>0</v>
          </cell>
          <cell r="AJ100">
            <v>0</v>
          </cell>
          <cell r="AK100">
            <v>0</v>
          </cell>
          <cell r="AL100">
            <v>0</v>
          </cell>
          <cell r="AM100">
            <v>0</v>
          </cell>
          <cell r="AN100" t="str">
            <v>Adjacent Street Traffic</v>
          </cell>
          <cell r="AO100" t="str">
            <v>Adjacent Street Traffic</v>
          </cell>
        </row>
        <row r="101">
          <cell r="A101">
            <v>580</v>
          </cell>
          <cell r="B101" t="str">
            <v>Museum</v>
          </cell>
          <cell r="C101" t="str">
            <v>1,000 Sq Ft</v>
          </cell>
          <cell r="E101" t="str">
            <v>Avg</v>
          </cell>
          <cell r="F101" t="str">
            <v>*</v>
          </cell>
          <cell r="G101">
            <v>0.28000000000000003</v>
          </cell>
          <cell r="H101">
            <v>0.18</v>
          </cell>
          <cell r="J101">
            <v>0</v>
          </cell>
          <cell r="K101">
            <v>0</v>
          </cell>
          <cell r="L101">
            <v>0</v>
          </cell>
          <cell r="M101">
            <v>0</v>
          </cell>
          <cell r="N101">
            <v>0</v>
          </cell>
          <cell r="O101">
            <v>0</v>
          </cell>
          <cell r="P101">
            <v>0</v>
          </cell>
          <cell r="Q101">
            <v>0</v>
          </cell>
          <cell r="R101">
            <v>0</v>
          </cell>
          <cell r="S101">
            <v>0</v>
          </cell>
          <cell r="T101">
            <v>0</v>
          </cell>
          <cell r="U101">
            <v>0</v>
          </cell>
          <cell r="V101">
            <v>0</v>
          </cell>
          <cell r="W101" t="str">
            <v>*</v>
          </cell>
          <cell r="X101">
            <v>0.28000000000000003</v>
          </cell>
          <cell r="Y101">
            <v>0.18</v>
          </cell>
          <cell r="Z101">
            <v>0.86</v>
          </cell>
          <cell r="AA101">
            <v>0.14000000000000001</v>
          </cell>
          <cell r="AB101">
            <v>0.16</v>
          </cell>
          <cell r="AC101">
            <v>0.84</v>
          </cell>
          <cell r="AD101">
            <v>1</v>
          </cell>
          <cell r="AE101">
            <v>1</v>
          </cell>
          <cell r="AF101">
            <v>1</v>
          </cell>
          <cell r="AG101">
            <v>0</v>
          </cell>
          <cell r="AH101">
            <v>0</v>
          </cell>
          <cell r="AI101">
            <v>0</v>
          </cell>
          <cell r="AJ101">
            <v>0</v>
          </cell>
          <cell r="AK101">
            <v>0</v>
          </cell>
          <cell r="AL101">
            <v>0</v>
          </cell>
          <cell r="AM101">
            <v>0</v>
          </cell>
          <cell r="AN101" t="str">
            <v>Adjacent Street Traffic</v>
          </cell>
          <cell r="AO101" t="str">
            <v>Adjacent Street Traffic</v>
          </cell>
        </row>
        <row r="102">
          <cell r="A102">
            <v>590</v>
          </cell>
          <cell r="B102" t="str">
            <v>Library</v>
          </cell>
          <cell r="C102" t="str">
            <v>1,000 Sq Ft</v>
          </cell>
          <cell r="E102" t="str">
            <v>Avg</v>
          </cell>
          <cell r="F102">
            <v>56.24</v>
          </cell>
          <cell r="G102">
            <v>1.04</v>
          </cell>
          <cell r="H102">
            <v>7.3</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56.24</v>
          </cell>
          <cell r="X102">
            <v>1.04</v>
          </cell>
          <cell r="Y102">
            <v>7.3</v>
          </cell>
          <cell r="Z102">
            <v>0.71</v>
          </cell>
          <cell r="AA102">
            <v>0.28999999999999998</v>
          </cell>
          <cell r="AB102">
            <v>0.48</v>
          </cell>
          <cell r="AC102">
            <v>0.52</v>
          </cell>
          <cell r="AD102">
            <v>1</v>
          </cell>
          <cell r="AE102">
            <v>1</v>
          </cell>
          <cell r="AF102">
            <v>1</v>
          </cell>
          <cell r="AG102">
            <v>0</v>
          </cell>
          <cell r="AH102">
            <v>0</v>
          </cell>
          <cell r="AI102">
            <v>0</v>
          </cell>
          <cell r="AJ102">
            <v>0</v>
          </cell>
          <cell r="AK102">
            <v>0</v>
          </cell>
          <cell r="AL102">
            <v>0</v>
          </cell>
          <cell r="AM102">
            <v>0</v>
          </cell>
          <cell r="AN102" t="str">
            <v>Adjacent Street Traffic</v>
          </cell>
          <cell r="AO102" t="str">
            <v>Adjacent Street Traffic</v>
          </cell>
          <cell r="AP102" t="str">
            <v>Ln(T) = 0.69Ln(X) + 5.05</v>
          </cell>
          <cell r="AQ102" t="str">
            <v>T = 1.32(X) - 5.84</v>
          </cell>
          <cell r="AR102" t="str">
            <v>Ln(T) = 0.91Ln(X) + 2.22</v>
          </cell>
          <cell r="AS102">
            <v>0.81</v>
          </cell>
          <cell r="AT102">
            <v>0.93</v>
          </cell>
          <cell r="AU102">
            <v>0.68</v>
          </cell>
          <cell r="AV102">
            <v>0</v>
          </cell>
          <cell r="AW102">
            <v>0</v>
          </cell>
          <cell r="AX102">
            <v>0</v>
          </cell>
        </row>
        <row r="103">
          <cell r="A103">
            <v>591</v>
          </cell>
          <cell r="B103" t="str">
            <v>Lodge/Fraternal Organization</v>
          </cell>
          <cell r="C103" t="str">
            <v>Member(s)</v>
          </cell>
          <cell r="E103" t="str">
            <v>Avg</v>
          </cell>
          <cell r="F103">
            <v>0.28999999999999998</v>
          </cell>
          <cell r="G103">
            <v>0.01</v>
          </cell>
          <cell r="H103">
            <v>0.03</v>
          </cell>
          <cell r="I103">
            <v>0</v>
          </cell>
          <cell r="J103">
            <v>0</v>
          </cell>
          <cell r="K103">
            <v>0</v>
          </cell>
          <cell r="L103">
            <v>0</v>
          </cell>
          <cell r="N103">
            <v>0</v>
          </cell>
          <cell r="P103">
            <v>0</v>
          </cell>
          <cell r="Q103">
            <v>0</v>
          </cell>
          <cell r="R103">
            <v>0</v>
          </cell>
          <cell r="S103">
            <v>0</v>
          </cell>
          <cell r="T103">
            <v>0</v>
          </cell>
          <cell r="U103">
            <v>0</v>
          </cell>
          <cell r="V103">
            <v>0</v>
          </cell>
          <cell r="W103">
            <v>0.28999999999999998</v>
          </cell>
          <cell r="X103">
            <v>0.01</v>
          </cell>
          <cell r="Y103">
            <v>0.03</v>
          </cell>
          <cell r="AD103">
            <v>1</v>
          </cell>
          <cell r="AE103">
            <v>1</v>
          </cell>
          <cell r="AF103">
            <v>1</v>
          </cell>
          <cell r="AG103">
            <v>0</v>
          </cell>
          <cell r="AH103">
            <v>0</v>
          </cell>
          <cell r="AI103">
            <v>0</v>
          </cell>
          <cell r="AJ103">
            <v>0</v>
          </cell>
          <cell r="AK103">
            <v>0</v>
          </cell>
          <cell r="AL103">
            <v>0</v>
          </cell>
          <cell r="AM103">
            <v>0</v>
          </cell>
          <cell r="AN103" t="str">
            <v>Adjacent Street Traffic</v>
          </cell>
          <cell r="AO103" t="str">
            <v>Adjacent Street Traffic</v>
          </cell>
        </row>
        <row r="104">
          <cell r="A104">
            <v>610</v>
          </cell>
          <cell r="B104" t="str">
            <v>Hospital</v>
          </cell>
          <cell r="C104" t="str">
            <v>1,000 Sq Ft</v>
          </cell>
          <cell r="E104" t="str">
            <v>Avg</v>
          </cell>
          <cell r="F104">
            <v>13.22</v>
          </cell>
          <cell r="G104">
            <v>0.95</v>
          </cell>
          <cell r="H104">
            <v>0.93</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13.22</v>
          </cell>
          <cell r="X104">
            <v>0.95</v>
          </cell>
          <cell r="Y104">
            <v>0.93</v>
          </cell>
          <cell r="Z104">
            <v>0.63</v>
          </cell>
          <cell r="AA104">
            <v>0.37</v>
          </cell>
          <cell r="AB104">
            <v>0.38</v>
          </cell>
          <cell r="AC104">
            <v>0.62</v>
          </cell>
          <cell r="AD104">
            <v>1</v>
          </cell>
          <cell r="AE104">
            <v>1</v>
          </cell>
          <cell r="AF104">
            <v>1</v>
          </cell>
          <cell r="AG104">
            <v>0</v>
          </cell>
          <cell r="AH104">
            <v>0</v>
          </cell>
          <cell r="AI104">
            <v>0</v>
          </cell>
          <cell r="AJ104">
            <v>0</v>
          </cell>
          <cell r="AK104">
            <v>0</v>
          </cell>
          <cell r="AL104">
            <v>0</v>
          </cell>
          <cell r="AM104">
            <v>0</v>
          </cell>
          <cell r="AN104" t="str">
            <v>Adjacent Street Traffic</v>
          </cell>
          <cell r="AO104" t="str">
            <v>Adjacent Street Traffic</v>
          </cell>
          <cell r="AP104" t="str">
            <v>T = 6.91(X) + 2923.63</v>
          </cell>
          <cell r="AQ104" t="str">
            <v>Ln(T) = 0.66Ln(X) + 2.11</v>
          </cell>
          <cell r="AR104" t="str">
            <v>Ln(T) = 0.64Ln(X) + 2.22</v>
          </cell>
          <cell r="AS104">
            <v>0.73</v>
          </cell>
          <cell r="AT104">
            <v>0.71</v>
          </cell>
          <cell r="AU104">
            <v>0.64</v>
          </cell>
          <cell r="AV104">
            <v>0</v>
          </cell>
          <cell r="AW104">
            <v>0</v>
          </cell>
          <cell r="AX104">
            <v>0</v>
          </cell>
        </row>
        <row r="105">
          <cell r="A105">
            <v>620</v>
          </cell>
          <cell r="B105" t="str">
            <v>Nursing Home</v>
          </cell>
          <cell r="C105" t="str">
            <v>Bed(s)</v>
          </cell>
          <cell r="E105" t="str">
            <v>Avg</v>
          </cell>
          <cell r="F105">
            <v>2.74</v>
          </cell>
          <cell r="G105">
            <v>0.17</v>
          </cell>
          <cell r="H105">
            <v>0.22</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2.74</v>
          </cell>
          <cell r="X105">
            <v>0.17</v>
          </cell>
          <cell r="Y105">
            <v>0.22</v>
          </cell>
          <cell r="Z105">
            <v>0.71</v>
          </cell>
          <cell r="AA105">
            <v>0.28999999999999998</v>
          </cell>
          <cell r="AB105">
            <v>0.33</v>
          </cell>
          <cell r="AC105">
            <v>0.67</v>
          </cell>
          <cell r="AD105">
            <v>1</v>
          </cell>
          <cell r="AE105">
            <v>1</v>
          </cell>
          <cell r="AF105">
            <v>1</v>
          </cell>
          <cell r="AG105">
            <v>0</v>
          </cell>
          <cell r="AH105">
            <v>0</v>
          </cell>
          <cell r="AI105">
            <v>0</v>
          </cell>
          <cell r="AJ105">
            <v>0</v>
          </cell>
          <cell r="AK105">
            <v>0</v>
          </cell>
          <cell r="AL105">
            <v>0</v>
          </cell>
          <cell r="AM105">
            <v>0</v>
          </cell>
          <cell r="AN105" t="str">
            <v>Adjacent Street Traffic</v>
          </cell>
          <cell r="AO105" t="str">
            <v>Adjacent Street Traffic</v>
          </cell>
          <cell r="AP105" t="str">
            <v>T = 3.49(X) - 89.09</v>
          </cell>
          <cell r="AS105">
            <v>0.98</v>
          </cell>
          <cell r="AV105">
            <v>0</v>
          </cell>
        </row>
        <row r="106">
          <cell r="A106">
            <v>630</v>
          </cell>
          <cell r="B106" t="str">
            <v>Clinic</v>
          </cell>
          <cell r="C106" t="str">
            <v>1,000 Sq Ft</v>
          </cell>
          <cell r="E106" t="str">
            <v>Avg</v>
          </cell>
          <cell r="F106">
            <v>31.45</v>
          </cell>
          <cell r="G106" t="str">
            <v>*</v>
          </cell>
          <cell r="H106">
            <v>5.18</v>
          </cell>
          <cell r="I106">
            <v>0</v>
          </cell>
          <cell r="K106">
            <v>0</v>
          </cell>
          <cell r="L106">
            <v>0</v>
          </cell>
          <cell r="M106">
            <v>0</v>
          </cell>
          <cell r="N106">
            <v>0</v>
          </cell>
          <cell r="O106">
            <v>0</v>
          </cell>
          <cell r="P106">
            <v>0</v>
          </cell>
          <cell r="Q106">
            <v>0</v>
          </cell>
          <cell r="R106">
            <v>0</v>
          </cell>
          <cell r="S106">
            <v>0</v>
          </cell>
          <cell r="T106">
            <v>0</v>
          </cell>
          <cell r="U106">
            <v>0</v>
          </cell>
          <cell r="V106">
            <v>0</v>
          </cell>
          <cell r="W106">
            <v>31.45</v>
          </cell>
          <cell r="X106" t="str">
            <v>*</v>
          </cell>
          <cell r="Y106">
            <v>5.18</v>
          </cell>
          <cell r="AD106">
            <v>1</v>
          </cell>
          <cell r="AE106">
            <v>1</v>
          </cell>
          <cell r="AF106">
            <v>1</v>
          </cell>
          <cell r="AG106">
            <v>0</v>
          </cell>
          <cell r="AH106">
            <v>0</v>
          </cell>
          <cell r="AI106">
            <v>0</v>
          </cell>
          <cell r="AJ106">
            <v>0</v>
          </cell>
          <cell r="AK106">
            <v>0</v>
          </cell>
          <cell r="AL106">
            <v>0</v>
          </cell>
          <cell r="AM106">
            <v>0</v>
          </cell>
          <cell r="AN106" t="str">
            <v>Adjacent Street Traffic</v>
          </cell>
          <cell r="AO106" t="str">
            <v>Adjacent Street Traffic</v>
          </cell>
        </row>
        <row r="107">
          <cell r="A107">
            <v>640</v>
          </cell>
          <cell r="B107" t="str">
            <v>Animal Hospital/Veterinary Clinic</v>
          </cell>
          <cell r="C107" t="str">
            <v>1,000 Sq Ft</v>
          </cell>
          <cell r="E107" t="str">
            <v>Avg</v>
          </cell>
          <cell r="F107" t="str">
            <v>*</v>
          </cell>
          <cell r="G107">
            <v>4.08</v>
          </cell>
          <cell r="H107">
            <v>4.72</v>
          </cell>
          <cell r="J107">
            <v>0</v>
          </cell>
          <cell r="K107">
            <v>0</v>
          </cell>
          <cell r="L107">
            <v>0</v>
          </cell>
          <cell r="M107">
            <v>0</v>
          </cell>
          <cell r="N107">
            <v>0</v>
          </cell>
          <cell r="O107">
            <v>0</v>
          </cell>
          <cell r="P107">
            <v>0</v>
          </cell>
          <cell r="Q107">
            <v>0</v>
          </cell>
          <cell r="R107">
            <v>0</v>
          </cell>
          <cell r="S107">
            <v>0</v>
          </cell>
          <cell r="T107">
            <v>0</v>
          </cell>
          <cell r="U107">
            <v>0</v>
          </cell>
          <cell r="V107">
            <v>0</v>
          </cell>
          <cell r="W107" t="str">
            <v>*</v>
          </cell>
          <cell r="X107">
            <v>4.08</v>
          </cell>
          <cell r="Y107">
            <v>4.72</v>
          </cell>
          <cell r="Z107">
            <v>0.72</v>
          </cell>
          <cell r="AA107">
            <v>0.28000000000000003</v>
          </cell>
          <cell r="AB107">
            <v>0.39</v>
          </cell>
          <cell r="AC107">
            <v>0.61</v>
          </cell>
          <cell r="AD107">
            <v>1</v>
          </cell>
          <cell r="AE107">
            <v>1</v>
          </cell>
          <cell r="AF107">
            <v>1</v>
          </cell>
          <cell r="AG107">
            <v>0</v>
          </cell>
          <cell r="AH107">
            <v>0</v>
          </cell>
          <cell r="AI107">
            <v>0</v>
          </cell>
          <cell r="AJ107">
            <v>0</v>
          </cell>
          <cell r="AK107">
            <v>0</v>
          </cell>
          <cell r="AL107">
            <v>0</v>
          </cell>
          <cell r="AM107">
            <v>0</v>
          </cell>
          <cell r="AN107" t="str">
            <v>Adjacent Street Traffic</v>
          </cell>
          <cell r="AO107" t="str">
            <v>Adjacent Street Traffic</v>
          </cell>
        </row>
        <row r="108">
          <cell r="A108">
            <v>710</v>
          </cell>
          <cell r="B108" t="str">
            <v>General Office Building (1)</v>
          </cell>
          <cell r="C108" t="str">
            <v>1,000 Sq Ft</v>
          </cell>
          <cell r="E108" t="str">
            <v>Avg</v>
          </cell>
          <cell r="F108">
            <v>11.03</v>
          </cell>
          <cell r="G108">
            <v>1.56</v>
          </cell>
          <cell r="H108">
            <v>1.49</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11.03</v>
          </cell>
          <cell r="X108">
            <v>1.56</v>
          </cell>
          <cell r="Y108">
            <v>1.49</v>
          </cell>
          <cell r="Z108">
            <v>0.88</v>
          </cell>
          <cell r="AA108">
            <v>0.12</v>
          </cell>
          <cell r="AB108">
            <v>0.17</v>
          </cell>
          <cell r="AC108">
            <v>0.83</v>
          </cell>
          <cell r="AD108">
            <v>1</v>
          </cell>
          <cell r="AE108">
            <v>1</v>
          </cell>
          <cell r="AF108">
            <v>1</v>
          </cell>
          <cell r="AG108">
            <v>0</v>
          </cell>
          <cell r="AH108">
            <v>0</v>
          </cell>
          <cell r="AI108">
            <v>0</v>
          </cell>
          <cell r="AJ108">
            <v>0</v>
          </cell>
          <cell r="AK108">
            <v>0</v>
          </cell>
          <cell r="AL108">
            <v>0</v>
          </cell>
          <cell r="AM108">
            <v>0</v>
          </cell>
          <cell r="AN108" t="str">
            <v>Generator</v>
          </cell>
          <cell r="AO108" t="str">
            <v>Generator</v>
          </cell>
          <cell r="AP108" t="str">
            <v>Ln(T) = 0.76Ln(X) + 3.68</v>
          </cell>
          <cell r="AQ108" t="str">
            <v>Ln(T) = 0.80Ln(X) + 1.57</v>
          </cell>
          <cell r="AR108" t="str">
            <v>T = 1.12(X) + 78.45</v>
          </cell>
          <cell r="AS108">
            <v>0.81</v>
          </cell>
          <cell r="AT108">
            <v>0.83</v>
          </cell>
          <cell r="AU108">
            <v>0.82</v>
          </cell>
          <cell r="AV108">
            <v>0</v>
          </cell>
          <cell r="AW108">
            <v>0</v>
          </cell>
          <cell r="AX108">
            <v>0</v>
          </cell>
        </row>
        <row r="109">
          <cell r="A109">
            <v>714</v>
          </cell>
          <cell r="B109" t="str">
            <v>Corporate Headquarters Building(1)</v>
          </cell>
          <cell r="C109" t="str">
            <v>1,000 Sq Ft</v>
          </cell>
          <cell r="E109" t="str">
            <v>Avg</v>
          </cell>
          <cell r="F109">
            <v>7.98</v>
          </cell>
          <cell r="G109">
            <v>1.52</v>
          </cell>
          <cell r="H109">
            <v>1.41</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7.98</v>
          </cell>
          <cell r="X109">
            <v>1.52</v>
          </cell>
          <cell r="Y109">
            <v>1.41</v>
          </cell>
          <cell r="Z109">
            <v>0.93</v>
          </cell>
          <cell r="AA109">
            <v>7.0000000000000007E-2</v>
          </cell>
          <cell r="AB109">
            <v>0.1</v>
          </cell>
          <cell r="AC109">
            <v>0.9</v>
          </cell>
          <cell r="AD109">
            <v>1</v>
          </cell>
          <cell r="AE109">
            <v>1</v>
          </cell>
          <cell r="AF109">
            <v>1</v>
          </cell>
          <cell r="AG109">
            <v>0</v>
          </cell>
          <cell r="AH109">
            <v>0</v>
          </cell>
          <cell r="AI109">
            <v>0</v>
          </cell>
          <cell r="AJ109">
            <v>0</v>
          </cell>
          <cell r="AK109">
            <v>0</v>
          </cell>
          <cell r="AL109">
            <v>0</v>
          </cell>
          <cell r="AM109">
            <v>0</v>
          </cell>
          <cell r="AN109" t="str">
            <v>Generator</v>
          </cell>
          <cell r="AO109" t="str">
            <v>Generator</v>
          </cell>
          <cell r="AP109" t="str">
            <v>Ln(T) = 0.97Ln(X) + 2.23</v>
          </cell>
          <cell r="AQ109" t="str">
            <v>Ln(T) = 0.96Ln(X) + 0.60</v>
          </cell>
          <cell r="AR109" t="str">
            <v>Ln(T) = 0.88Ln(X) + 0.98</v>
          </cell>
          <cell r="AS109">
            <v>0.94</v>
          </cell>
          <cell r="AT109">
            <v>0.8</v>
          </cell>
          <cell r="AU109">
            <v>0.79</v>
          </cell>
          <cell r="AV109">
            <v>0</v>
          </cell>
          <cell r="AW109">
            <v>0</v>
          </cell>
          <cell r="AX109">
            <v>0</v>
          </cell>
        </row>
        <row r="110">
          <cell r="A110">
            <v>715</v>
          </cell>
          <cell r="B110" t="str">
            <v xml:space="preserve">Single Tenant Office Building (1) </v>
          </cell>
          <cell r="C110" t="str">
            <v>1,000 Sq Ft</v>
          </cell>
          <cell r="E110" t="str">
            <v>Avg</v>
          </cell>
          <cell r="F110">
            <v>11.65</v>
          </cell>
          <cell r="G110">
            <v>1.8</v>
          </cell>
          <cell r="H110">
            <v>1.74</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11.65</v>
          </cell>
          <cell r="X110">
            <v>1.8</v>
          </cell>
          <cell r="Y110">
            <v>1.74</v>
          </cell>
          <cell r="Z110">
            <v>0.89</v>
          </cell>
          <cell r="AA110">
            <v>0.11</v>
          </cell>
          <cell r="AB110">
            <v>0.15</v>
          </cell>
          <cell r="AC110">
            <v>0.85</v>
          </cell>
          <cell r="AD110">
            <v>1</v>
          </cell>
          <cell r="AE110">
            <v>1</v>
          </cell>
          <cell r="AF110">
            <v>1</v>
          </cell>
          <cell r="AG110">
            <v>0</v>
          </cell>
          <cell r="AH110">
            <v>0</v>
          </cell>
          <cell r="AI110">
            <v>0</v>
          </cell>
          <cell r="AJ110">
            <v>0</v>
          </cell>
          <cell r="AK110">
            <v>0</v>
          </cell>
          <cell r="AL110">
            <v>0</v>
          </cell>
          <cell r="AM110">
            <v>0</v>
          </cell>
          <cell r="AN110" t="str">
            <v>Generator</v>
          </cell>
          <cell r="AO110" t="str">
            <v>Generator</v>
          </cell>
          <cell r="AP110" t="str">
            <v>Ln(T) = 0.60Ln(X) + 4.30</v>
          </cell>
          <cell r="AQ110" t="str">
            <v>T = 1.67(X) + 21.93</v>
          </cell>
          <cell r="AR110" t="str">
            <v>T = 1.52(X) + 34.60</v>
          </cell>
          <cell r="AS110">
            <v>0.53</v>
          </cell>
          <cell r="AT110">
            <v>0.77</v>
          </cell>
          <cell r="AU110">
            <v>0.78</v>
          </cell>
          <cell r="AV110">
            <v>0</v>
          </cell>
          <cell r="AW110">
            <v>0</v>
          </cell>
          <cell r="AX110">
            <v>0</v>
          </cell>
        </row>
        <row r="111">
          <cell r="A111">
            <v>720</v>
          </cell>
          <cell r="B111" t="str">
            <v>Medical-Dental Office Building</v>
          </cell>
          <cell r="C111" t="str">
            <v>1,000 Sq Ft</v>
          </cell>
          <cell r="E111" t="str">
            <v>Avg</v>
          </cell>
          <cell r="F111">
            <v>36.130000000000003</v>
          </cell>
          <cell r="G111">
            <v>2.39</v>
          </cell>
          <cell r="H111">
            <v>3.57</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36.130000000000003</v>
          </cell>
          <cell r="X111">
            <v>2.39</v>
          </cell>
          <cell r="Y111">
            <v>3.57</v>
          </cell>
          <cell r="Z111">
            <v>0.79</v>
          </cell>
          <cell r="AA111">
            <v>0.21</v>
          </cell>
          <cell r="AB111">
            <v>0.28000000000000003</v>
          </cell>
          <cell r="AC111">
            <v>0.72</v>
          </cell>
          <cell r="AD111">
            <v>1</v>
          </cell>
          <cell r="AE111">
            <v>1</v>
          </cell>
          <cell r="AF111">
            <v>1</v>
          </cell>
          <cell r="AG111">
            <v>0</v>
          </cell>
          <cell r="AH111">
            <v>0</v>
          </cell>
          <cell r="AI111">
            <v>0</v>
          </cell>
          <cell r="AJ111">
            <v>0</v>
          </cell>
          <cell r="AK111">
            <v>0</v>
          </cell>
          <cell r="AL111">
            <v>0</v>
          </cell>
          <cell r="AM111">
            <v>0</v>
          </cell>
          <cell r="AN111" t="str">
            <v>Adjacent Street Traffic</v>
          </cell>
          <cell r="AO111" t="str">
            <v>Adjacent Street Traffic</v>
          </cell>
          <cell r="AP111" t="str">
            <v>T = 40.89(X) - 214.97</v>
          </cell>
          <cell r="AR111" t="str">
            <v>Ln(T) = 0.90Ln(X) + 1.53</v>
          </cell>
          <cell r="AS111">
            <v>0.9</v>
          </cell>
          <cell r="AU111">
            <v>0.77</v>
          </cell>
          <cell r="AV111">
            <v>0</v>
          </cell>
          <cell r="AX111">
            <v>0</v>
          </cell>
        </row>
        <row r="112">
          <cell r="A112">
            <v>730</v>
          </cell>
          <cell r="B112" t="str">
            <v xml:space="preserve">Government Office Building (1) </v>
          </cell>
          <cell r="C112" t="str">
            <v>1,000 Sq Ft</v>
          </cell>
          <cell r="E112" t="str">
            <v>Avg</v>
          </cell>
          <cell r="F112">
            <v>68.930000000000007</v>
          </cell>
          <cell r="G112">
            <v>5.88</v>
          </cell>
          <cell r="H112">
            <v>1.21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68.930000000000007</v>
          </cell>
          <cell r="X112">
            <v>5.88</v>
          </cell>
          <cell r="Y112">
            <v>1.21</v>
          </cell>
          <cell r="Z112">
            <v>0.84</v>
          </cell>
          <cell r="AA112">
            <v>0.16</v>
          </cell>
          <cell r="AB112">
            <v>0.31</v>
          </cell>
          <cell r="AC112">
            <v>0.69</v>
          </cell>
          <cell r="AD112">
            <v>1</v>
          </cell>
          <cell r="AE112">
            <v>1</v>
          </cell>
          <cell r="AF112">
            <v>1</v>
          </cell>
          <cell r="AG112">
            <v>0</v>
          </cell>
          <cell r="AH112">
            <v>0</v>
          </cell>
          <cell r="AI112">
            <v>0</v>
          </cell>
          <cell r="AJ112">
            <v>0</v>
          </cell>
          <cell r="AK112">
            <v>0</v>
          </cell>
          <cell r="AL112">
            <v>0</v>
          </cell>
          <cell r="AM112">
            <v>0</v>
          </cell>
          <cell r="AN112" t="str">
            <v>Adjacent Street Traffic</v>
          </cell>
          <cell r="AO112" t="str">
            <v>Adjacent Street Traffic</v>
          </cell>
        </row>
        <row r="113">
          <cell r="A113">
            <v>731</v>
          </cell>
          <cell r="B113" t="str">
            <v>State Motor Vehicles Department</v>
          </cell>
          <cell r="C113" t="str">
            <v>1,000 Sq Ft</v>
          </cell>
          <cell r="E113" t="str">
            <v>Avg</v>
          </cell>
          <cell r="F113">
            <v>166.02</v>
          </cell>
          <cell r="G113">
            <v>9.84</v>
          </cell>
          <cell r="H113">
            <v>17.09</v>
          </cell>
          <cell r="I113">
            <v>0</v>
          </cell>
          <cell r="J113">
            <v>0</v>
          </cell>
          <cell r="K113">
            <v>0</v>
          </cell>
          <cell r="L113">
            <v>0</v>
          </cell>
          <cell r="N113">
            <v>0</v>
          </cell>
          <cell r="P113">
            <v>0</v>
          </cell>
          <cell r="Q113">
            <v>0</v>
          </cell>
          <cell r="R113">
            <v>0</v>
          </cell>
          <cell r="S113">
            <v>0</v>
          </cell>
          <cell r="T113">
            <v>0</v>
          </cell>
          <cell r="U113">
            <v>0</v>
          </cell>
          <cell r="V113">
            <v>0</v>
          </cell>
          <cell r="W113">
            <v>166.02</v>
          </cell>
          <cell r="X113">
            <v>9.84</v>
          </cell>
          <cell r="Y113">
            <v>17.09</v>
          </cell>
          <cell r="AD113">
            <v>1</v>
          </cell>
          <cell r="AE113">
            <v>1</v>
          </cell>
          <cell r="AF113">
            <v>1</v>
          </cell>
          <cell r="AG113">
            <v>0</v>
          </cell>
          <cell r="AH113">
            <v>0</v>
          </cell>
          <cell r="AI113">
            <v>0</v>
          </cell>
          <cell r="AJ113">
            <v>0</v>
          </cell>
          <cell r="AK113">
            <v>0</v>
          </cell>
          <cell r="AL113">
            <v>0</v>
          </cell>
          <cell r="AM113">
            <v>0</v>
          </cell>
          <cell r="AN113" t="str">
            <v>Adjacent Street Traffic</v>
          </cell>
          <cell r="AO113" t="str">
            <v>Adjacent Street Traffic</v>
          </cell>
          <cell r="AP113" t="str">
            <v>Ln(T) = 0.57Ln(X) + 6.12</v>
          </cell>
          <cell r="AQ113" t="str">
            <v>Ln(T) = 0.77Ln(X) + 2.83</v>
          </cell>
          <cell r="AS113">
            <v>0.67</v>
          </cell>
          <cell r="AT113">
            <v>0.79</v>
          </cell>
          <cell r="AV113">
            <v>0</v>
          </cell>
          <cell r="AW113">
            <v>0</v>
          </cell>
        </row>
        <row r="114">
          <cell r="A114">
            <v>732</v>
          </cell>
          <cell r="B114" t="str">
            <v>United States Post Office</v>
          </cell>
          <cell r="C114" t="str">
            <v>1,000 Sq Ft</v>
          </cell>
          <cell r="E114" t="str">
            <v>Avg</v>
          </cell>
          <cell r="F114">
            <v>108.19</v>
          </cell>
          <cell r="G114">
            <v>8.23</v>
          </cell>
          <cell r="H114">
            <v>11.22</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108.19</v>
          </cell>
          <cell r="X114">
            <v>8.23</v>
          </cell>
          <cell r="Y114">
            <v>11.22</v>
          </cell>
          <cell r="Z114">
            <v>0.52</v>
          </cell>
          <cell r="AA114">
            <v>0.48</v>
          </cell>
          <cell r="AB114">
            <v>0.51</v>
          </cell>
          <cell r="AC114">
            <v>0.49</v>
          </cell>
          <cell r="AD114">
            <v>1</v>
          </cell>
          <cell r="AE114">
            <v>1</v>
          </cell>
          <cell r="AF114">
            <v>1</v>
          </cell>
          <cell r="AG114">
            <v>0</v>
          </cell>
          <cell r="AH114">
            <v>0</v>
          </cell>
          <cell r="AI114">
            <v>0</v>
          </cell>
          <cell r="AJ114">
            <v>0</v>
          </cell>
          <cell r="AK114">
            <v>0</v>
          </cell>
          <cell r="AL114">
            <v>0</v>
          </cell>
          <cell r="AM114">
            <v>0</v>
          </cell>
          <cell r="AN114" t="str">
            <v>Adjacent Street Traffic</v>
          </cell>
          <cell r="AO114" t="str">
            <v>Adjacent Street Traffic</v>
          </cell>
          <cell r="AQ114" t="str">
            <v>Ln(T) = 0.47Ln(X) + 3.98</v>
          </cell>
          <cell r="AT114">
            <v>0.6</v>
          </cell>
          <cell r="AW114">
            <v>0</v>
          </cell>
        </row>
        <row r="115">
          <cell r="A115">
            <v>733</v>
          </cell>
          <cell r="B115" t="str">
            <v>Government Office Complex</v>
          </cell>
          <cell r="C115" t="str">
            <v>1,000 Sq Ft</v>
          </cell>
          <cell r="E115" t="str">
            <v>Avg</v>
          </cell>
          <cell r="F115">
            <v>27.92</v>
          </cell>
          <cell r="G115">
            <v>2.21</v>
          </cell>
          <cell r="H115">
            <v>2.85</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27.92</v>
          </cell>
          <cell r="X115">
            <v>2.21</v>
          </cell>
          <cell r="Y115">
            <v>2.85</v>
          </cell>
          <cell r="Z115">
            <v>0.89</v>
          </cell>
          <cell r="AA115">
            <v>0.11</v>
          </cell>
          <cell r="AB115">
            <v>0.31</v>
          </cell>
          <cell r="AC115">
            <v>0.69</v>
          </cell>
          <cell r="AD115">
            <v>1</v>
          </cell>
          <cell r="AE115">
            <v>1</v>
          </cell>
          <cell r="AF115">
            <v>1</v>
          </cell>
          <cell r="AG115">
            <v>0</v>
          </cell>
          <cell r="AH115">
            <v>0</v>
          </cell>
          <cell r="AI115">
            <v>0</v>
          </cell>
          <cell r="AJ115">
            <v>0</v>
          </cell>
          <cell r="AK115">
            <v>0</v>
          </cell>
          <cell r="AL115">
            <v>0</v>
          </cell>
          <cell r="AM115">
            <v>0</v>
          </cell>
          <cell r="AN115" t="str">
            <v>Adjacent Street Traffic</v>
          </cell>
          <cell r="AO115" t="str">
            <v>Adjacent Street Traffic</v>
          </cell>
        </row>
        <row r="116">
          <cell r="A116">
            <v>750</v>
          </cell>
          <cell r="B116" t="str">
            <v>Office Park (1)</v>
          </cell>
          <cell r="C116" t="str">
            <v>1,000 Sq Ft</v>
          </cell>
          <cell r="E116" t="str">
            <v>Avg</v>
          </cell>
          <cell r="F116">
            <v>11.42</v>
          </cell>
          <cell r="G116">
            <v>1.71</v>
          </cell>
          <cell r="H116">
            <v>1.48</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11.42</v>
          </cell>
          <cell r="X116">
            <v>1.71</v>
          </cell>
          <cell r="Y116">
            <v>1.48</v>
          </cell>
          <cell r="Z116">
            <v>0.89</v>
          </cell>
          <cell r="AA116">
            <v>0.11</v>
          </cell>
          <cell r="AB116">
            <v>0.14000000000000001</v>
          </cell>
          <cell r="AC116">
            <v>0.86</v>
          </cell>
          <cell r="AD116">
            <v>1</v>
          </cell>
          <cell r="AE116">
            <v>1</v>
          </cell>
          <cell r="AF116">
            <v>1</v>
          </cell>
          <cell r="AG116">
            <v>0</v>
          </cell>
          <cell r="AH116">
            <v>0</v>
          </cell>
          <cell r="AI116">
            <v>0</v>
          </cell>
          <cell r="AJ116">
            <v>0</v>
          </cell>
          <cell r="AK116">
            <v>0</v>
          </cell>
          <cell r="AL116">
            <v>0</v>
          </cell>
          <cell r="AM116">
            <v>0</v>
          </cell>
          <cell r="AN116" t="str">
            <v>Generator</v>
          </cell>
          <cell r="AO116" t="str">
            <v>Generator</v>
          </cell>
          <cell r="AP116" t="str">
            <v>T = 10.42(X) + 409.04</v>
          </cell>
          <cell r="AQ116" t="str">
            <v>T = 1.37(X) + 124.36</v>
          </cell>
          <cell r="AR116" t="str">
            <v>T = 1.22(X) + 95.83</v>
          </cell>
          <cell r="AS116">
            <v>0.88</v>
          </cell>
          <cell r="AT116">
            <v>0.85</v>
          </cell>
          <cell r="AU116">
            <v>0.9</v>
          </cell>
          <cell r="AV116">
            <v>0</v>
          </cell>
          <cell r="AW116">
            <v>0</v>
          </cell>
          <cell r="AX116">
            <v>0</v>
          </cell>
        </row>
        <row r="117">
          <cell r="A117">
            <v>760</v>
          </cell>
          <cell r="B117" t="str">
            <v>Research and Development Center (1)</v>
          </cell>
          <cell r="C117" t="str">
            <v>1,000 Sq Ft</v>
          </cell>
          <cell r="E117" t="str">
            <v>Avg</v>
          </cell>
          <cell r="F117">
            <v>8.11</v>
          </cell>
          <cell r="G117">
            <v>1.22</v>
          </cell>
          <cell r="H117">
            <v>1.07</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8.11</v>
          </cell>
          <cell r="X117">
            <v>1.22</v>
          </cell>
          <cell r="Y117">
            <v>1.07</v>
          </cell>
          <cell r="Z117">
            <v>0.83</v>
          </cell>
          <cell r="AA117">
            <v>0.17</v>
          </cell>
          <cell r="AB117">
            <v>0.15</v>
          </cell>
          <cell r="AC117">
            <v>0.85</v>
          </cell>
          <cell r="AD117">
            <v>1</v>
          </cell>
          <cell r="AE117">
            <v>1</v>
          </cell>
          <cell r="AF117">
            <v>1</v>
          </cell>
          <cell r="AG117">
            <v>0</v>
          </cell>
          <cell r="AH117">
            <v>0</v>
          </cell>
          <cell r="AI117">
            <v>0</v>
          </cell>
          <cell r="AJ117">
            <v>0</v>
          </cell>
          <cell r="AK117">
            <v>0</v>
          </cell>
          <cell r="AL117">
            <v>0</v>
          </cell>
          <cell r="AM117">
            <v>0</v>
          </cell>
          <cell r="AN117" t="str">
            <v>Generator</v>
          </cell>
          <cell r="AO117" t="str">
            <v>Generator</v>
          </cell>
          <cell r="AP117" t="str">
            <v>Ln(T) = 0.83Ln(X) + 3.09</v>
          </cell>
          <cell r="AQ117" t="str">
            <v>Ln(T) = 0.87Ln(X) + 0.86</v>
          </cell>
          <cell r="AR117" t="str">
            <v>Ln(T) = 0.83Ln(X) + 1.06</v>
          </cell>
          <cell r="AS117">
            <v>0.73</v>
          </cell>
          <cell r="AT117">
            <v>0.76</v>
          </cell>
          <cell r="AU117">
            <v>0.78</v>
          </cell>
          <cell r="AV117">
            <v>0</v>
          </cell>
          <cell r="AW117">
            <v>0</v>
          </cell>
          <cell r="AX117">
            <v>0</v>
          </cell>
        </row>
        <row r="118">
          <cell r="A118">
            <v>770</v>
          </cell>
          <cell r="B118" t="str">
            <v>Business Park (1)</v>
          </cell>
          <cell r="C118" t="str">
            <v>1,000 Sq Ft</v>
          </cell>
          <cell r="E118" t="str">
            <v>Avg</v>
          </cell>
          <cell r="F118">
            <v>12.44</v>
          </cell>
          <cell r="G118">
            <v>1.4</v>
          </cell>
          <cell r="H118">
            <v>1.26</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12.44</v>
          </cell>
          <cell r="X118">
            <v>1.4</v>
          </cell>
          <cell r="Y118">
            <v>1.26</v>
          </cell>
          <cell r="Z118">
            <v>0.85</v>
          </cell>
          <cell r="AA118">
            <v>0.15</v>
          </cell>
          <cell r="AB118">
            <v>0.26</v>
          </cell>
          <cell r="AC118">
            <v>0.74</v>
          </cell>
          <cell r="AD118">
            <v>1</v>
          </cell>
          <cell r="AE118">
            <v>1</v>
          </cell>
          <cell r="AF118">
            <v>1</v>
          </cell>
          <cell r="AG118">
            <v>0</v>
          </cell>
          <cell r="AH118">
            <v>0</v>
          </cell>
          <cell r="AI118">
            <v>0</v>
          </cell>
          <cell r="AJ118">
            <v>0</v>
          </cell>
          <cell r="AK118">
            <v>0</v>
          </cell>
          <cell r="AL118">
            <v>0</v>
          </cell>
          <cell r="AM118">
            <v>0</v>
          </cell>
          <cell r="AN118" t="str">
            <v>Generator</v>
          </cell>
          <cell r="AO118" t="str">
            <v>Generator</v>
          </cell>
          <cell r="AP118" t="str">
            <v>T = 10.62(X) + 715.61</v>
          </cell>
          <cell r="AQ118" t="str">
            <v>Ln(T) = 0.97Ln(X) + 0.49</v>
          </cell>
          <cell r="AR118" t="str">
            <v>Ln(T) = 0.90Ln(X) + 0.85</v>
          </cell>
          <cell r="AS118">
            <v>0.89</v>
          </cell>
          <cell r="AT118">
            <v>0.86</v>
          </cell>
          <cell r="AU118">
            <v>0.82</v>
          </cell>
          <cell r="AV118">
            <v>0</v>
          </cell>
          <cell r="AW118">
            <v>0</v>
          </cell>
          <cell r="AX118">
            <v>0</v>
          </cell>
        </row>
        <row r="119">
          <cell r="A119">
            <v>810</v>
          </cell>
          <cell r="B119" t="str">
            <v>Tractor Supply Store</v>
          </cell>
          <cell r="C119" t="str">
            <v>1,000 Sq Ft</v>
          </cell>
          <cell r="E119" t="str">
            <v>Avg</v>
          </cell>
          <cell r="F119" t="str">
            <v>*</v>
          </cell>
          <cell r="G119" t="str">
            <v>*</v>
          </cell>
          <cell r="H119">
            <v>1.4</v>
          </cell>
          <cell r="K119">
            <v>0</v>
          </cell>
          <cell r="L119">
            <v>0</v>
          </cell>
          <cell r="M119">
            <v>0</v>
          </cell>
          <cell r="N119">
            <v>0</v>
          </cell>
          <cell r="O119">
            <v>0</v>
          </cell>
          <cell r="P119">
            <v>0</v>
          </cell>
          <cell r="Q119">
            <v>0</v>
          </cell>
          <cell r="R119">
            <v>0</v>
          </cell>
          <cell r="S119">
            <v>0</v>
          </cell>
          <cell r="T119">
            <v>0</v>
          </cell>
          <cell r="U119">
            <v>0</v>
          </cell>
          <cell r="V119">
            <v>0</v>
          </cell>
          <cell r="W119" t="str">
            <v>*</v>
          </cell>
          <cell r="X119" t="str">
            <v>*</v>
          </cell>
          <cell r="Y119">
            <v>1.4</v>
          </cell>
          <cell r="AB119">
            <v>0.47</v>
          </cell>
          <cell r="AC119">
            <v>0.53</v>
          </cell>
          <cell r="AD119">
            <v>1</v>
          </cell>
          <cell r="AE119">
            <v>1</v>
          </cell>
          <cell r="AF119">
            <v>1</v>
          </cell>
          <cell r="AG119">
            <v>0</v>
          </cell>
          <cell r="AH119">
            <v>0</v>
          </cell>
          <cell r="AI119">
            <v>0</v>
          </cell>
          <cell r="AJ119">
            <v>0</v>
          </cell>
          <cell r="AK119">
            <v>0</v>
          </cell>
          <cell r="AL119">
            <v>0</v>
          </cell>
          <cell r="AM119">
            <v>0</v>
          </cell>
          <cell r="AN119" t="str">
            <v>Adjacent Street Traffic</v>
          </cell>
          <cell r="AO119" t="str">
            <v>Adjacent Street Traffic</v>
          </cell>
        </row>
        <row r="120">
          <cell r="A120">
            <v>811</v>
          </cell>
          <cell r="B120" t="str">
            <v>Construction Equipment Rental Store</v>
          </cell>
          <cell r="C120" t="str">
            <v>1,000 Sq Ft</v>
          </cell>
          <cell r="E120" t="str">
            <v>Avg</v>
          </cell>
          <cell r="F120" t="str">
            <v>*</v>
          </cell>
          <cell r="G120" t="str">
            <v>*</v>
          </cell>
          <cell r="H120">
            <v>0.99</v>
          </cell>
          <cell r="K120">
            <v>0</v>
          </cell>
          <cell r="L120">
            <v>0</v>
          </cell>
          <cell r="M120">
            <v>0</v>
          </cell>
          <cell r="N120">
            <v>0</v>
          </cell>
          <cell r="O120">
            <v>0</v>
          </cell>
          <cell r="P120">
            <v>0</v>
          </cell>
          <cell r="Q120">
            <v>0</v>
          </cell>
          <cell r="R120">
            <v>0</v>
          </cell>
          <cell r="S120">
            <v>0</v>
          </cell>
          <cell r="T120">
            <v>0</v>
          </cell>
          <cell r="U120">
            <v>0</v>
          </cell>
          <cell r="V120">
            <v>0</v>
          </cell>
          <cell r="W120" t="str">
            <v>*</v>
          </cell>
          <cell r="X120" t="str">
            <v>*</v>
          </cell>
          <cell r="Y120">
            <v>0.99</v>
          </cell>
          <cell r="AB120">
            <v>0.28000000000000003</v>
          </cell>
          <cell r="AC120">
            <v>0.72</v>
          </cell>
          <cell r="AD120">
            <v>1</v>
          </cell>
          <cell r="AE120">
            <v>1</v>
          </cell>
          <cell r="AF120">
            <v>1</v>
          </cell>
          <cell r="AG120">
            <v>0</v>
          </cell>
          <cell r="AH120">
            <v>0</v>
          </cell>
          <cell r="AI120">
            <v>0</v>
          </cell>
          <cell r="AJ120">
            <v>0</v>
          </cell>
          <cell r="AK120">
            <v>0</v>
          </cell>
          <cell r="AL120">
            <v>0</v>
          </cell>
          <cell r="AM120">
            <v>0</v>
          </cell>
          <cell r="AN120" t="str">
            <v>Adjacent Street Traffic</v>
          </cell>
          <cell r="AO120" t="str">
            <v>Adjacent Street Traffic</v>
          </cell>
        </row>
        <row r="121">
          <cell r="A121">
            <v>812</v>
          </cell>
          <cell r="B121" t="str">
            <v>Building Materials and Lumber Store</v>
          </cell>
          <cell r="C121" t="str">
            <v>1,000 Sq Ft</v>
          </cell>
          <cell r="E121" t="str">
            <v>Avg</v>
          </cell>
          <cell r="F121">
            <v>45.16</v>
          </cell>
          <cell r="G121">
            <v>2.6</v>
          </cell>
          <cell r="H121">
            <v>4.49</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45.16</v>
          </cell>
          <cell r="X121">
            <v>2.6</v>
          </cell>
          <cell r="Y121">
            <v>4.49</v>
          </cell>
          <cell r="Z121">
            <v>0.67</v>
          </cell>
          <cell r="AA121">
            <v>0.33</v>
          </cell>
          <cell r="AB121">
            <v>0.47</v>
          </cell>
          <cell r="AC121">
            <v>0.53</v>
          </cell>
          <cell r="AD121">
            <v>1</v>
          </cell>
          <cell r="AE121">
            <v>1</v>
          </cell>
          <cell r="AF121">
            <v>1</v>
          </cell>
          <cell r="AG121">
            <v>0</v>
          </cell>
          <cell r="AH121">
            <v>0</v>
          </cell>
          <cell r="AI121">
            <v>0</v>
          </cell>
          <cell r="AJ121">
            <v>0</v>
          </cell>
          <cell r="AK121">
            <v>0</v>
          </cell>
          <cell r="AL121">
            <v>0</v>
          </cell>
          <cell r="AM121">
            <v>0</v>
          </cell>
          <cell r="AN121" t="str">
            <v>Adjacent Street Traffic</v>
          </cell>
          <cell r="AO121" t="str">
            <v>Adjacent Street Traffic</v>
          </cell>
          <cell r="AP121" t="str">
            <v>T = 38.51(X) + 61.48</v>
          </cell>
          <cell r="AS121">
            <v>0.97</v>
          </cell>
          <cell r="AV121">
            <v>0</v>
          </cell>
        </row>
        <row r="122">
          <cell r="A122">
            <v>813</v>
          </cell>
          <cell r="B122" t="str">
            <v>Free Standing Discount Superstore</v>
          </cell>
          <cell r="C122" t="str">
            <v>1,000 Sq Ft</v>
          </cell>
          <cell r="E122" t="str">
            <v>Avg</v>
          </cell>
          <cell r="F122">
            <v>50.75</v>
          </cell>
          <cell r="G122">
            <v>1.85</v>
          </cell>
          <cell r="H122">
            <v>4.3499999999999996</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50.75</v>
          </cell>
          <cell r="X122">
            <v>1.85</v>
          </cell>
          <cell r="Y122">
            <v>4.3499999999999996</v>
          </cell>
          <cell r="Z122">
            <v>0.56000000000000005</v>
          </cell>
          <cell r="AA122">
            <v>0.44</v>
          </cell>
          <cell r="AB122">
            <v>0.49</v>
          </cell>
          <cell r="AC122">
            <v>0.51</v>
          </cell>
          <cell r="AD122">
            <v>1</v>
          </cell>
          <cell r="AE122">
            <v>1</v>
          </cell>
          <cell r="AF122">
            <v>0.72</v>
          </cell>
          <cell r="AG122">
            <v>0</v>
          </cell>
          <cell r="AH122">
            <v>0</v>
          </cell>
          <cell r="AI122">
            <v>0</v>
          </cell>
          <cell r="AJ122">
            <v>0</v>
          </cell>
          <cell r="AK122">
            <v>0</v>
          </cell>
          <cell r="AL122">
            <v>0</v>
          </cell>
          <cell r="AM122">
            <v>0</v>
          </cell>
          <cell r="AN122" t="str">
            <v>Adjacent Street Traffic</v>
          </cell>
          <cell r="AO122" t="str">
            <v>Adjacent Street Traffic</v>
          </cell>
        </row>
        <row r="123">
          <cell r="A123">
            <v>814</v>
          </cell>
          <cell r="B123" t="str">
            <v>Variety Store (AKA dollar-type store)</v>
          </cell>
          <cell r="C123" t="str">
            <v>1,000 Sq Ft</v>
          </cell>
          <cell r="E123" t="str">
            <v>Avg</v>
          </cell>
          <cell r="F123">
            <v>64.03</v>
          </cell>
          <cell r="G123">
            <v>3.81</v>
          </cell>
          <cell r="H123">
            <v>6.82</v>
          </cell>
          <cell r="I123">
            <v>0</v>
          </cell>
          <cell r="K123">
            <v>0</v>
          </cell>
          <cell r="L123">
            <v>0</v>
          </cell>
          <cell r="M123">
            <v>0</v>
          </cell>
          <cell r="N123">
            <v>0</v>
          </cell>
          <cell r="O123">
            <v>0</v>
          </cell>
          <cell r="P123">
            <v>0</v>
          </cell>
          <cell r="Q123">
            <v>0</v>
          </cell>
          <cell r="R123">
            <v>0</v>
          </cell>
          <cell r="S123">
            <v>0</v>
          </cell>
          <cell r="T123">
            <v>0</v>
          </cell>
          <cell r="U123">
            <v>0</v>
          </cell>
          <cell r="V123">
            <v>0</v>
          </cell>
          <cell r="W123">
            <v>64.03</v>
          </cell>
          <cell r="X123">
            <v>3.81</v>
          </cell>
          <cell r="Y123">
            <v>6.82</v>
          </cell>
          <cell r="AD123">
            <v>1</v>
          </cell>
          <cell r="AE123">
            <v>1</v>
          </cell>
          <cell r="AF123">
            <v>1</v>
          </cell>
          <cell r="AG123">
            <v>0</v>
          </cell>
          <cell r="AH123">
            <v>0</v>
          </cell>
          <cell r="AI123">
            <v>0</v>
          </cell>
          <cell r="AJ123">
            <v>0</v>
          </cell>
          <cell r="AK123">
            <v>0</v>
          </cell>
          <cell r="AL123">
            <v>0</v>
          </cell>
          <cell r="AM123">
            <v>0</v>
          </cell>
          <cell r="AN123" t="str">
            <v>Adjacent Street Traffic</v>
          </cell>
          <cell r="AO123" t="str">
            <v>Adjacent Street Traffic</v>
          </cell>
        </row>
        <row r="124">
          <cell r="A124">
            <v>815</v>
          </cell>
          <cell r="B124" t="str">
            <v>Free Standing Discount Store</v>
          </cell>
          <cell r="C124" t="str">
            <v>1,000 Sq Ft</v>
          </cell>
          <cell r="E124" t="str">
            <v>Avg</v>
          </cell>
          <cell r="F124">
            <v>57.24</v>
          </cell>
          <cell r="G124">
            <v>1.06</v>
          </cell>
          <cell r="H124">
            <v>4.9800000000000004</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57.24</v>
          </cell>
          <cell r="X124">
            <v>1.06</v>
          </cell>
          <cell r="Y124">
            <v>4.9800000000000004</v>
          </cell>
          <cell r="Z124">
            <v>0.68</v>
          </cell>
          <cell r="AA124">
            <v>0.32</v>
          </cell>
          <cell r="AB124">
            <v>0.5</v>
          </cell>
          <cell r="AC124">
            <v>0.5</v>
          </cell>
          <cell r="AD124">
            <v>1</v>
          </cell>
          <cell r="AE124">
            <v>1</v>
          </cell>
          <cell r="AF124">
            <v>0.83</v>
          </cell>
          <cell r="AG124">
            <v>0</v>
          </cell>
          <cell r="AH124">
            <v>0</v>
          </cell>
          <cell r="AI124">
            <v>0</v>
          </cell>
          <cell r="AJ124">
            <v>0</v>
          </cell>
          <cell r="AK124">
            <v>0</v>
          </cell>
          <cell r="AL124">
            <v>0</v>
          </cell>
          <cell r="AM124">
            <v>0</v>
          </cell>
          <cell r="AN124" t="str">
            <v>Adjacent Street Traffic</v>
          </cell>
          <cell r="AO124" t="str">
            <v>Adjacent Street Traffic</v>
          </cell>
        </row>
        <row r="125">
          <cell r="A125">
            <v>816</v>
          </cell>
          <cell r="B125" t="str">
            <v>Hardware/Paint Store</v>
          </cell>
          <cell r="C125" t="str">
            <v>1,000 Sq Ft</v>
          </cell>
          <cell r="E125" t="str">
            <v>Avg</v>
          </cell>
          <cell r="F125">
            <v>51.29</v>
          </cell>
          <cell r="G125">
            <v>1.08</v>
          </cell>
          <cell r="H125">
            <v>4.84</v>
          </cell>
          <cell r="I125">
            <v>0</v>
          </cell>
          <cell r="J125">
            <v>0</v>
          </cell>
          <cell r="K125">
            <v>0</v>
          </cell>
          <cell r="L125">
            <v>0</v>
          </cell>
          <cell r="N125">
            <v>0</v>
          </cell>
          <cell r="O125">
            <v>0</v>
          </cell>
          <cell r="P125">
            <v>0</v>
          </cell>
          <cell r="Q125">
            <v>0</v>
          </cell>
          <cell r="R125">
            <v>0</v>
          </cell>
          <cell r="S125">
            <v>0</v>
          </cell>
          <cell r="T125">
            <v>0</v>
          </cell>
          <cell r="U125">
            <v>0</v>
          </cell>
          <cell r="V125">
            <v>0</v>
          </cell>
          <cell r="W125">
            <v>51.29</v>
          </cell>
          <cell r="X125">
            <v>1.08</v>
          </cell>
          <cell r="Y125">
            <v>4.84</v>
          </cell>
          <cell r="AB125">
            <v>0.47</v>
          </cell>
          <cell r="AC125">
            <v>0.53</v>
          </cell>
          <cell r="AD125">
            <v>1</v>
          </cell>
          <cell r="AE125">
            <v>1</v>
          </cell>
          <cell r="AF125">
            <v>0.74</v>
          </cell>
          <cell r="AG125">
            <v>0</v>
          </cell>
          <cell r="AH125">
            <v>0</v>
          </cell>
          <cell r="AI125">
            <v>0</v>
          </cell>
          <cell r="AJ125">
            <v>0</v>
          </cell>
          <cell r="AK125">
            <v>0</v>
          </cell>
          <cell r="AL125">
            <v>0</v>
          </cell>
          <cell r="AM125">
            <v>0</v>
          </cell>
          <cell r="AN125" t="str">
            <v>Adjacent Street Traffic</v>
          </cell>
          <cell r="AO125" t="str">
            <v>Adjacent Street Traffic</v>
          </cell>
          <cell r="AR125" t="str">
            <v>T = 3.31(X) + 27.59</v>
          </cell>
          <cell r="AU125">
            <v>0.8</v>
          </cell>
          <cell r="AX125">
            <v>0</v>
          </cell>
        </row>
        <row r="126">
          <cell r="A126">
            <v>817</v>
          </cell>
          <cell r="B126" t="str">
            <v>Nursery (Garden Center)</v>
          </cell>
          <cell r="C126" t="str">
            <v>1,000 Sq Ft</v>
          </cell>
          <cell r="E126" t="str">
            <v>Avg</v>
          </cell>
          <cell r="F126">
            <v>68.099999999999994</v>
          </cell>
          <cell r="G126">
            <v>2.4300000000000002</v>
          </cell>
          <cell r="H126">
            <v>6.94</v>
          </cell>
          <cell r="I126">
            <v>0</v>
          </cell>
          <cell r="J126">
            <v>0</v>
          </cell>
          <cell r="K126">
            <v>0</v>
          </cell>
          <cell r="L126">
            <v>0</v>
          </cell>
          <cell r="N126">
            <v>0</v>
          </cell>
          <cell r="O126">
            <v>0</v>
          </cell>
          <cell r="P126">
            <v>0</v>
          </cell>
          <cell r="Q126">
            <v>0</v>
          </cell>
          <cell r="R126">
            <v>0</v>
          </cell>
          <cell r="S126">
            <v>0</v>
          </cell>
          <cell r="T126">
            <v>0</v>
          </cell>
          <cell r="U126">
            <v>0</v>
          </cell>
          <cell r="V126">
            <v>0</v>
          </cell>
          <cell r="W126">
            <v>68.099999999999994</v>
          </cell>
          <cell r="X126">
            <v>2.4300000000000002</v>
          </cell>
          <cell r="Y126">
            <v>6.94</v>
          </cell>
          <cell r="AD126">
            <v>1</v>
          </cell>
          <cell r="AE126">
            <v>1</v>
          </cell>
          <cell r="AF126">
            <v>1</v>
          </cell>
          <cell r="AG126">
            <v>0</v>
          </cell>
          <cell r="AH126">
            <v>0</v>
          </cell>
          <cell r="AI126">
            <v>0</v>
          </cell>
          <cell r="AJ126">
            <v>0</v>
          </cell>
          <cell r="AK126">
            <v>0</v>
          </cell>
          <cell r="AL126">
            <v>0</v>
          </cell>
          <cell r="AM126">
            <v>0</v>
          </cell>
          <cell r="AN126" t="str">
            <v>Adjacent Street Traffic</v>
          </cell>
          <cell r="AO126" t="str">
            <v>Adjacent Street Traffic</v>
          </cell>
        </row>
        <row r="127">
          <cell r="A127">
            <v>818</v>
          </cell>
          <cell r="B127" t="str">
            <v xml:space="preserve">Nursery (Wholesale) </v>
          </cell>
          <cell r="C127" t="str">
            <v>1,000 Sq Ft</v>
          </cell>
          <cell r="E127" t="str">
            <v>Avg</v>
          </cell>
          <cell r="F127">
            <v>39</v>
          </cell>
          <cell r="G127">
            <v>2.4</v>
          </cell>
          <cell r="H127">
            <v>5.17</v>
          </cell>
          <cell r="I127">
            <v>0</v>
          </cell>
          <cell r="J127">
            <v>0</v>
          </cell>
          <cell r="K127">
            <v>0</v>
          </cell>
          <cell r="L127">
            <v>0</v>
          </cell>
          <cell r="N127">
            <v>0</v>
          </cell>
          <cell r="O127">
            <v>0</v>
          </cell>
          <cell r="P127">
            <v>0</v>
          </cell>
          <cell r="Q127">
            <v>0</v>
          </cell>
          <cell r="R127">
            <v>0</v>
          </cell>
          <cell r="S127">
            <v>0</v>
          </cell>
          <cell r="T127">
            <v>0</v>
          </cell>
          <cell r="U127">
            <v>0</v>
          </cell>
          <cell r="V127">
            <v>0</v>
          </cell>
          <cell r="W127">
            <v>39</v>
          </cell>
          <cell r="X127">
            <v>2.4</v>
          </cell>
          <cell r="Y127">
            <v>5.17</v>
          </cell>
          <cell r="AD127">
            <v>1</v>
          </cell>
          <cell r="AE127">
            <v>1</v>
          </cell>
          <cell r="AF127">
            <v>1</v>
          </cell>
          <cell r="AG127">
            <v>0</v>
          </cell>
          <cell r="AH127">
            <v>0</v>
          </cell>
          <cell r="AI127">
            <v>0</v>
          </cell>
          <cell r="AJ127">
            <v>0</v>
          </cell>
          <cell r="AK127">
            <v>0</v>
          </cell>
          <cell r="AL127">
            <v>0</v>
          </cell>
          <cell r="AM127">
            <v>0</v>
          </cell>
          <cell r="AN127" t="str">
            <v>Adjacent Street Traffic</v>
          </cell>
          <cell r="AO127" t="str">
            <v>Adjacent Street Traffic</v>
          </cell>
        </row>
        <row r="128">
          <cell r="A128">
            <v>820</v>
          </cell>
          <cell r="B128" t="str">
            <v>Shopping Center</v>
          </cell>
          <cell r="C128" t="str">
            <v>1,000 Sq Ft GLA</v>
          </cell>
          <cell r="D128">
            <v>96.1</v>
          </cell>
          <cell r="E128" t="str">
            <v>Avg</v>
          </cell>
          <cell r="F128">
            <v>42.7</v>
          </cell>
          <cell r="G128">
            <v>0.96</v>
          </cell>
          <cell r="H128">
            <v>3.71</v>
          </cell>
          <cell r="I128">
            <v>4104</v>
          </cell>
          <cell r="J128">
            <v>92</v>
          </cell>
          <cell r="K128">
            <v>357</v>
          </cell>
          <cell r="L128">
            <v>57</v>
          </cell>
          <cell r="M128">
            <v>35</v>
          </cell>
          <cell r="N128">
            <v>171</v>
          </cell>
          <cell r="O128">
            <v>186</v>
          </cell>
          <cell r="P128">
            <v>4104</v>
          </cell>
          <cell r="Q128">
            <v>92</v>
          </cell>
          <cell r="R128">
            <v>235.62</v>
          </cell>
          <cell r="S128">
            <v>57</v>
          </cell>
          <cell r="T128">
            <v>35</v>
          </cell>
          <cell r="U128">
            <v>113</v>
          </cell>
          <cell r="V128">
            <v>122.62</v>
          </cell>
          <cell r="W128">
            <v>42.7</v>
          </cell>
          <cell r="X128">
            <v>0.96</v>
          </cell>
          <cell r="Y128">
            <v>3.71</v>
          </cell>
          <cell r="Z128">
            <v>0.62</v>
          </cell>
          <cell r="AA128">
            <v>0.38</v>
          </cell>
          <cell r="AB128">
            <v>0.48</v>
          </cell>
          <cell r="AC128">
            <v>0.52</v>
          </cell>
          <cell r="AD128">
            <v>1</v>
          </cell>
          <cell r="AE128">
            <v>1</v>
          </cell>
          <cell r="AF128">
            <v>0.66</v>
          </cell>
          <cell r="AG128">
            <v>0</v>
          </cell>
          <cell r="AH128">
            <v>0</v>
          </cell>
          <cell r="AI128">
            <v>121.38</v>
          </cell>
          <cell r="AJ128">
            <v>0</v>
          </cell>
          <cell r="AK128">
            <v>0</v>
          </cell>
          <cell r="AL128">
            <v>58.262399999999992</v>
          </cell>
          <cell r="AM128">
            <v>63.117600000000003</v>
          </cell>
          <cell r="AN128" t="str">
            <v>Adjacent Street Traffic</v>
          </cell>
          <cell r="AO128" t="str">
            <v>Adjacent Street Traffic</v>
          </cell>
          <cell r="AP128" t="str">
            <v>Ln(T) = 0.65Ln(X) + 5.83</v>
          </cell>
          <cell r="AQ128" t="str">
            <v>Ln(T) = 0.61Ln(X) + 2.24</v>
          </cell>
          <cell r="AR128" t="str">
            <v>Ln(T) = 0.67Ln(X) + 3.31</v>
          </cell>
          <cell r="AS128">
            <v>0.79</v>
          </cell>
          <cell r="AT128">
            <v>0.56000000000000005</v>
          </cell>
          <cell r="AU128">
            <v>0.81</v>
          </cell>
          <cell r="AV128">
            <v>6618</v>
          </cell>
          <cell r="AW128">
            <v>152.15313529644851</v>
          </cell>
          <cell r="AX128">
            <v>583.36370447247725</v>
          </cell>
        </row>
        <row r="129">
          <cell r="A129">
            <v>823</v>
          </cell>
          <cell r="B129" t="str">
            <v>Factory Outlet Center</v>
          </cell>
          <cell r="C129" t="str">
            <v>1,000 Sq Ft</v>
          </cell>
          <cell r="E129" t="str">
            <v>Avg</v>
          </cell>
          <cell r="F129">
            <v>26.59</v>
          </cell>
          <cell r="G129">
            <v>0.67</v>
          </cell>
          <cell r="H129">
            <v>2.29</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26.59</v>
          </cell>
          <cell r="X129">
            <v>0.67</v>
          </cell>
          <cell r="Y129">
            <v>2.29</v>
          </cell>
          <cell r="Z129">
            <v>0.73</v>
          </cell>
          <cell r="AA129">
            <v>0.27</v>
          </cell>
          <cell r="AB129">
            <v>0.47</v>
          </cell>
          <cell r="AC129">
            <v>0.53</v>
          </cell>
          <cell r="AD129">
            <v>1</v>
          </cell>
          <cell r="AE129">
            <v>1</v>
          </cell>
          <cell r="AF129">
            <v>1</v>
          </cell>
          <cell r="AG129">
            <v>0</v>
          </cell>
          <cell r="AH129">
            <v>0</v>
          </cell>
          <cell r="AI129">
            <v>0</v>
          </cell>
          <cell r="AJ129">
            <v>0</v>
          </cell>
          <cell r="AK129">
            <v>0</v>
          </cell>
          <cell r="AL129">
            <v>0</v>
          </cell>
          <cell r="AM129">
            <v>0</v>
          </cell>
          <cell r="AN129" t="str">
            <v>Adjacent Street Traffic</v>
          </cell>
          <cell r="AO129" t="str">
            <v>Adjacent Street Traffic</v>
          </cell>
          <cell r="AR129" t="str">
            <v>Ln(T) = 0.43Ln(X) + 3.68</v>
          </cell>
          <cell r="AU129">
            <v>0.56000000000000005</v>
          </cell>
          <cell r="AX129">
            <v>0</v>
          </cell>
        </row>
        <row r="130">
          <cell r="A130">
            <v>826</v>
          </cell>
          <cell r="B130" t="str">
            <v>Specialty Retail Center</v>
          </cell>
          <cell r="C130" t="str">
            <v>1,000 Sq Ft GLA</v>
          </cell>
          <cell r="E130" t="str">
            <v>Avg</v>
          </cell>
          <cell r="F130">
            <v>44.32</v>
          </cell>
          <cell r="G130" t="str">
            <v>*</v>
          </cell>
          <cell r="H130">
            <v>2.71</v>
          </cell>
          <cell r="I130">
            <v>0</v>
          </cell>
          <cell r="K130">
            <v>0</v>
          </cell>
          <cell r="L130">
            <v>0</v>
          </cell>
          <cell r="M130">
            <v>0</v>
          </cell>
          <cell r="N130">
            <v>0</v>
          </cell>
          <cell r="O130">
            <v>0</v>
          </cell>
          <cell r="P130">
            <v>0</v>
          </cell>
          <cell r="Q130">
            <v>0</v>
          </cell>
          <cell r="R130">
            <v>0</v>
          </cell>
          <cell r="S130">
            <v>0</v>
          </cell>
          <cell r="T130">
            <v>0</v>
          </cell>
          <cell r="U130">
            <v>0</v>
          </cell>
          <cell r="V130">
            <v>0</v>
          </cell>
          <cell r="W130">
            <v>44.32</v>
          </cell>
          <cell r="X130" t="str">
            <v>*</v>
          </cell>
          <cell r="Y130">
            <v>2.71</v>
          </cell>
          <cell r="AB130">
            <v>0.44</v>
          </cell>
          <cell r="AC130">
            <v>0.56000000000000005</v>
          </cell>
          <cell r="AD130">
            <v>1</v>
          </cell>
          <cell r="AE130">
            <v>1</v>
          </cell>
          <cell r="AF130">
            <v>1</v>
          </cell>
          <cell r="AG130">
            <v>0</v>
          </cell>
          <cell r="AH130">
            <v>0</v>
          </cell>
          <cell r="AI130">
            <v>0</v>
          </cell>
          <cell r="AJ130">
            <v>0</v>
          </cell>
          <cell r="AK130">
            <v>0</v>
          </cell>
          <cell r="AL130">
            <v>0</v>
          </cell>
          <cell r="AM130">
            <v>0</v>
          </cell>
          <cell r="AN130" t="str">
            <v>Adjacent Street Traffic</v>
          </cell>
          <cell r="AO130" t="str">
            <v>Adjacent Street Traffic</v>
          </cell>
          <cell r="AP130" t="str">
            <v>T = 42.78(X) + 37.66</v>
          </cell>
          <cell r="AR130" t="str">
            <v>T = 2.40(X) + 21.48</v>
          </cell>
          <cell r="AS130">
            <v>0.69</v>
          </cell>
          <cell r="AU130">
            <v>0.98</v>
          </cell>
          <cell r="AV130">
            <v>0</v>
          </cell>
          <cell r="AX130">
            <v>0</v>
          </cell>
        </row>
        <row r="131">
          <cell r="A131">
            <v>841</v>
          </cell>
          <cell r="B131" t="str">
            <v>Automobile Sales</v>
          </cell>
          <cell r="C131" t="str">
            <v>1,000 Sq Ft</v>
          </cell>
          <cell r="E131" t="str">
            <v>Avg</v>
          </cell>
          <cell r="F131">
            <v>32.299999999999997</v>
          </cell>
          <cell r="G131">
            <v>1.92</v>
          </cell>
          <cell r="H131">
            <v>2.62</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32.299999999999997</v>
          </cell>
          <cell r="X131">
            <v>1.92</v>
          </cell>
          <cell r="Y131">
            <v>2.62</v>
          </cell>
          <cell r="Z131">
            <v>0.75</v>
          </cell>
          <cell r="AA131">
            <v>0.25</v>
          </cell>
          <cell r="AB131">
            <v>0.4</v>
          </cell>
          <cell r="AC131">
            <v>0.6</v>
          </cell>
          <cell r="AD131">
            <v>1</v>
          </cell>
          <cell r="AE131">
            <v>1</v>
          </cell>
          <cell r="AF131">
            <v>1</v>
          </cell>
          <cell r="AG131">
            <v>0</v>
          </cell>
          <cell r="AH131">
            <v>0</v>
          </cell>
          <cell r="AI131">
            <v>0</v>
          </cell>
          <cell r="AJ131">
            <v>0</v>
          </cell>
          <cell r="AK131">
            <v>0</v>
          </cell>
          <cell r="AL131">
            <v>0</v>
          </cell>
          <cell r="AM131">
            <v>0</v>
          </cell>
          <cell r="AN131" t="str">
            <v>Adjacent Street Traffic</v>
          </cell>
          <cell r="AO131" t="str">
            <v>Adjacent Street Traffic</v>
          </cell>
          <cell r="AR131" t="str">
            <v>T = 1.91(X) + 23.74</v>
          </cell>
          <cell r="AU131">
            <v>0.59</v>
          </cell>
          <cell r="AX131">
            <v>0</v>
          </cell>
        </row>
        <row r="132">
          <cell r="A132">
            <v>842</v>
          </cell>
          <cell r="B132" t="str">
            <v>Recreational Vehicle Sales</v>
          </cell>
          <cell r="C132" t="str">
            <v>1,000 Sq Ft</v>
          </cell>
          <cell r="E132" t="str">
            <v>Avg</v>
          </cell>
          <cell r="F132" t="str">
            <v>*</v>
          </cell>
          <cell r="G132" t="str">
            <v>*</v>
          </cell>
          <cell r="H132">
            <v>2.54</v>
          </cell>
          <cell r="K132">
            <v>0</v>
          </cell>
          <cell r="L132">
            <v>0</v>
          </cell>
          <cell r="M132">
            <v>0</v>
          </cell>
          <cell r="N132">
            <v>0</v>
          </cell>
          <cell r="O132">
            <v>0</v>
          </cell>
          <cell r="P132">
            <v>0</v>
          </cell>
          <cell r="Q132">
            <v>0</v>
          </cell>
          <cell r="R132">
            <v>0</v>
          </cell>
          <cell r="S132">
            <v>0</v>
          </cell>
          <cell r="T132">
            <v>0</v>
          </cell>
          <cell r="U132">
            <v>0</v>
          </cell>
          <cell r="V132">
            <v>0</v>
          </cell>
          <cell r="W132" t="str">
            <v>*</v>
          </cell>
          <cell r="X132" t="str">
            <v>*</v>
          </cell>
          <cell r="Y132">
            <v>2.54</v>
          </cell>
          <cell r="AB132">
            <v>0.36</v>
          </cell>
          <cell r="AC132">
            <v>0.64</v>
          </cell>
          <cell r="AD132">
            <v>1</v>
          </cell>
          <cell r="AE132">
            <v>1</v>
          </cell>
          <cell r="AF132">
            <v>1</v>
          </cell>
          <cell r="AG132">
            <v>0</v>
          </cell>
          <cell r="AH132">
            <v>0</v>
          </cell>
          <cell r="AI132">
            <v>0</v>
          </cell>
          <cell r="AJ132">
            <v>0</v>
          </cell>
          <cell r="AK132">
            <v>0</v>
          </cell>
          <cell r="AL132">
            <v>0</v>
          </cell>
          <cell r="AM132">
            <v>0</v>
          </cell>
          <cell r="AN132" t="str">
            <v>Adjacent Street Traffic</v>
          </cell>
          <cell r="AO132" t="str">
            <v>Adjacent Street Traffic</v>
          </cell>
        </row>
        <row r="133">
          <cell r="A133">
            <v>843</v>
          </cell>
          <cell r="B133" t="str">
            <v>Automobile Parts Sales</v>
          </cell>
          <cell r="C133" t="str">
            <v>1,000 Sq Ft</v>
          </cell>
          <cell r="E133" t="str">
            <v>Avg</v>
          </cell>
          <cell r="F133">
            <v>61.91</v>
          </cell>
          <cell r="G133">
            <v>2.21</v>
          </cell>
          <cell r="H133">
            <v>5.98</v>
          </cell>
          <cell r="I133">
            <v>0</v>
          </cell>
          <cell r="J133">
            <v>0</v>
          </cell>
          <cell r="K133">
            <v>0</v>
          </cell>
          <cell r="L133">
            <v>0</v>
          </cell>
          <cell r="N133">
            <v>0</v>
          </cell>
          <cell r="O133">
            <v>0</v>
          </cell>
          <cell r="P133">
            <v>0</v>
          </cell>
          <cell r="Q133">
            <v>0</v>
          </cell>
          <cell r="R133">
            <v>0</v>
          </cell>
          <cell r="S133">
            <v>0</v>
          </cell>
          <cell r="T133">
            <v>0</v>
          </cell>
          <cell r="U133">
            <v>0</v>
          </cell>
          <cell r="V133">
            <v>0</v>
          </cell>
          <cell r="W133">
            <v>61.91</v>
          </cell>
          <cell r="X133">
            <v>2.21</v>
          </cell>
          <cell r="Y133">
            <v>5.98</v>
          </cell>
          <cell r="AB133">
            <v>0.49</v>
          </cell>
          <cell r="AC133">
            <v>0.51</v>
          </cell>
          <cell r="AD133">
            <v>1</v>
          </cell>
          <cell r="AE133">
            <v>1</v>
          </cell>
          <cell r="AF133">
            <v>0.56999999999999995</v>
          </cell>
          <cell r="AG133">
            <v>0</v>
          </cell>
          <cell r="AH133">
            <v>0</v>
          </cell>
          <cell r="AI133">
            <v>0</v>
          </cell>
          <cell r="AJ133">
            <v>0</v>
          </cell>
          <cell r="AK133">
            <v>0</v>
          </cell>
          <cell r="AL133">
            <v>0</v>
          </cell>
          <cell r="AM133">
            <v>0</v>
          </cell>
          <cell r="AN133" t="str">
            <v>Adjacent Street Traffic</v>
          </cell>
          <cell r="AO133" t="str">
            <v>Adjacent Street Traffic</v>
          </cell>
          <cell r="AP133" t="str">
            <v>T = 81.02(X) - 150.75</v>
          </cell>
          <cell r="AQ133" t="str">
            <v>T = 2.76(X) - 4.34</v>
          </cell>
          <cell r="AR133" t="str">
            <v>T = 7.87(X) - 14.86</v>
          </cell>
          <cell r="AS133">
            <v>0.98</v>
          </cell>
          <cell r="AT133">
            <v>0.93</v>
          </cell>
          <cell r="AU133">
            <v>0.97</v>
          </cell>
          <cell r="AV133">
            <v>0</v>
          </cell>
          <cell r="AW133">
            <v>0</v>
          </cell>
          <cell r="AX133">
            <v>0</v>
          </cell>
        </row>
        <row r="134">
          <cell r="A134">
            <v>848</v>
          </cell>
          <cell r="B134" t="str">
            <v>Tire Store</v>
          </cell>
          <cell r="C134" t="str">
            <v>1,000 Sq Ft</v>
          </cell>
          <cell r="E134" t="str">
            <v>Avg</v>
          </cell>
          <cell r="F134">
            <v>24.87</v>
          </cell>
          <cell r="G134">
            <v>2.89</v>
          </cell>
          <cell r="H134">
            <v>4.1500000000000004</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24.87</v>
          </cell>
          <cell r="X134">
            <v>2.89</v>
          </cell>
          <cell r="Y134">
            <v>4.1500000000000004</v>
          </cell>
          <cell r="Z134">
            <v>0.63</v>
          </cell>
          <cell r="AA134">
            <v>0.37</v>
          </cell>
          <cell r="AB134">
            <v>0.43</v>
          </cell>
          <cell r="AC134">
            <v>0.56999999999999995</v>
          </cell>
          <cell r="AD134">
            <v>1</v>
          </cell>
          <cell r="AE134">
            <v>1</v>
          </cell>
          <cell r="AF134">
            <v>0.72</v>
          </cell>
          <cell r="AG134">
            <v>0</v>
          </cell>
          <cell r="AH134">
            <v>0</v>
          </cell>
          <cell r="AI134">
            <v>0</v>
          </cell>
          <cell r="AJ134">
            <v>0</v>
          </cell>
          <cell r="AK134">
            <v>0</v>
          </cell>
          <cell r="AL134">
            <v>0</v>
          </cell>
          <cell r="AM134">
            <v>0</v>
          </cell>
          <cell r="AN134" t="str">
            <v>Adjacent Street Traffic</v>
          </cell>
          <cell r="AO134" t="str">
            <v>Adjacent Street Traffic</v>
          </cell>
        </row>
        <row r="135">
          <cell r="A135">
            <v>849</v>
          </cell>
          <cell r="B135" t="str">
            <v>Tire Superstore</v>
          </cell>
          <cell r="C135" t="str">
            <v>1,000 Sq Ft</v>
          </cell>
          <cell r="E135" t="str">
            <v>Avg</v>
          </cell>
          <cell r="F135">
            <v>20.36</v>
          </cell>
          <cell r="G135">
            <v>1.34</v>
          </cell>
          <cell r="H135">
            <v>2.11</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20.36</v>
          </cell>
          <cell r="X135">
            <v>1.34</v>
          </cell>
          <cell r="Y135">
            <v>2.11</v>
          </cell>
          <cell r="Z135">
            <v>0.65</v>
          </cell>
          <cell r="AA135">
            <v>0.35</v>
          </cell>
          <cell r="AB135">
            <v>0.47</v>
          </cell>
          <cell r="AC135">
            <v>0.53</v>
          </cell>
          <cell r="AD135">
            <v>1</v>
          </cell>
          <cell r="AE135">
            <v>1</v>
          </cell>
          <cell r="AF135">
            <v>1</v>
          </cell>
          <cell r="AG135">
            <v>0</v>
          </cell>
          <cell r="AH135">
            <v>0</v>
          </cell>
          <cell r="AI135">
            <v>0</v>
          </cell>
          <cell r="AJ135">
            <v>0</v>
          </cell>
          <cell r="AK135">
            <v>0</v>
          </cell>
          <cell r="AL135">
            <v>0</v>
          </cell>
          <cell r="AM135">
            <v>0</v>
          </cell>
          <cell r="AN135" t="str">
            <v>Adjacent Street Traffic</v>
          </cell>
          <cell r="AO135" t="str">
            <v>Adjacent Street Traffic</v>
          </cell>
        </row>
        <row r="136">
          <cell r="A136">
            <v>850</v>
          </cell>
          <cell r="B136" t="str">
            <v>Supermarket</v>
          </cell>
          <cell r="C136" t="str">
            <v>1,000 Sq Ft</v>
          </cell>
          <cell r="E136" t="str">
            <v>Avg</v>
          </cell>
          <cell r="F136">
            <v>102.24</v>
          </cell>
          <cell r="G136">
            <v>3.4</v>
          </cell>
          <cell r="H136">
            <v>9.48</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102.24</v>
          </cell>
          <cell r="X136">
            <v>3.4</v>
          </cell>
          <cell r="Y136">
            <v>9.48</v>
          </cell>
          <cell r="Z136">
            <v>0.62</v>
          </cell>
          <cell r="AA136">
            <v>0.38</v>
          </cell>
          <cell r="AB136">
            <v>0.51</v>
          </cell>
          <cell r="AC136">
            <v>0.49</v>
          </cell>
          <cell r="AD136">
            <v>1</v>
          </cell>
          <cell r="AE136">
            <v>1</v>
          </cell>
          <cell r="AF136">
            <v>0.64</v>
          </cell>
          <cell r="AG136">
            <v>0</v>
          </cell>
          <cell r="AH136">
            <v>0</v>
          </cell>
          <cell r="AI136">
            <v>0</v>
          </cell>
          <cell r="AJ136">
            <v>0</v>
          </cell>
          <cell r="AK136">
            <v>0</v>
          </cell>
          <cell r="AL136">
            <v>0</v>
          </cell>
          <cell r="AM136">
            <v>0</v>
          </cell>
          <cell r="AN136" t="str">
            <v>Adjacent Street Traffic</v>
          </cell>
          <cell r="AO136" t="str">
            <v>Adjacent Street Traffic</v>
          </cell>
          <cell r="AP136" t="str">
            <v>T = 66.95(X) + 1391.56</v>
          </cell>
          <cell r="AR136" t="str">
            <v>Ln(T) = 0.74Ln(X) + 3.25</v>
          </cell>
          <cell r="AS136">
            <v>0.52</v>
          </cell>
          <cell r="AU136">
            <v>0.52</v>
          </cell>
          <cell r="AV136">
            <v>0</v>
          </cell>
          <cell r="AX136">
            <v>0</v>
          </cell>
        </row>
        <row r="137">
          <cell r="A137">
            <v>851</v>
          </cell>
          <cell r="B137" t="str">
            <v>Convenience Market (Open 24 Hours)</v>
          </cell>
          <cell r="C137" t="str">
            <v>1,000 Sq Ft</v>
          </cell>
          <cell r="E137" t="str">
            <v>Avg</v>
          </cell>
          <cell r="F137">
            <v>737.99</v>
          </cell>
          <cell r="G137">
            <v>67.03</v>
          </cell>
          <cell r="H137">
            <v>52.41</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737.99</v>
          </cell>
          <cell r="X137">
            <v>67.03</v>
          </cell>
          <cell r="Y137">
            <v>52.41</v>
          </cell>
          <cell r="Z137">
            <v>0.5</v>
          </cell>
          <cell r="AA137">
            <v>0.5</v>
          </cell>
          <cell r="AB137">
            <v>0.51</v>
          </cell>
          <cell r="AC137">
            <v>0.49</v>
          </cell>
          <cell r="AD137">
            <v>1</v>
          </cell>
          <cell r="AE137">
            <v>1</v>
          </cell>
          <cell r="AF137">
            <v>0.39</v>
          </cell>
          <cell r="AG137">
            <v>0</v>
          </cell>
          <cell r="AH137">
            <v>0</v>
          </cell>
          <cell r="AI137">
            <v>0</v>
          </cell>
          <cell r="AJ137">
            <v>0</v>
          </cell>
          <cell r="AK137">
            <v>0</v>
          </cell>
          <cell r="AL137">
            <v>0</v>
          </cell>
          <cell r="AM137">
            <v>0</v>
          </cell>
          <cell r="AN137" t="str">
            <v>Adjacent Street Traffic</v>
          </cell>
          <cell r="AO137" t="str">
            <v>Adjacent Street Traffic</v>
          </cell>
        </row>
        <row r="138">
          <cell r="A138">
            <v>852</v>
          </cell>
          <cell r="B138" t="str">
            <v>Convenience Market (Open 15-16 Hours)</v>
          </cell>
          <cell r="C138" t="str">
            <v>1,000 Sq Ft</v>
          </cell>
          <cell r="E138" t="str">
            <v>Avg</v>
          </cell>
          <cell r="F138" t="str">
            <v>*</v>
          </cell>
          <cell r="G138">
            <v>31.02</v>
          </cell>
          <cell r="H138">
            <v>34.57</v>
          </cell>
          <cell r="J138">
            <v>0</v>
          </cell>
          <cell r="K138">
            <v>0</v>
          </cell>
          <cell r="L138">
            <v>0</v>
          </cell>
          <cell r="M138">
            <v>0</v>
          </cell>
          <cell r="N138">
            <v>0</v>
          </cell>
          <cell r="O138">
            <v>0</v>
          </cell>
          <cell r="P138">
            <v>0</v>
          </cell>
          <cell r="Q138">
            <v>0</v>
          </cell>
          <cell r="R138">
            <v>0</v>
          </cell>
          <cell r="S138">
            <v>0</v>
          </cell>
          <cell r="T138">
            <v>0</v>
          </cell>
          <cell r="U138">
            <v>0</v>
          </cell>
          <cell r="V138">
            <v>0</v>
          </cell>
          <cell r="W138" t="str">
            <v>*</v>
          </cell>
          <cell r="X138">
            <v>31.02</v>
          </cell>
          <cell r="Y138">
            <v>34.57</v>
          </cell>
          <cell r="Z138">
            <v>0.5</v>
          </cell>
          <cell r="AA138">
            <v>0.5</v>
          </cell>
          <cell r="AB138">
            <v>0.49</v>
          </cell>
          <cell r="AC138">
            <v>0.51</v>
          </cell>
          <cell r="AD138">
            <v>1</v>
          </cell>
          <cell r="AE138">
            <v>1</v>
          </cell>
          <cell r="AF138">
            <v>1</v>
          </cell>
          <cell r="AG138">
            <v>0</v>
          </cell>
          <cell r="AH138">
            <v>0</v>
          </cell>
          <cell r="AI138">
            <v>0</v>
          </cell>
          <cell r="AJ138">
            <v>0</v>
          </cell>
          <cell r="AK138">
            <v>0</v>
          </cell>
          <cell r="AL138">
            <v>0</v>
          </cell>
          <cell r="AM138">
            <v>0</v>
          </cell>
          <cell r="AN138" t="str">
            <v>Adjacent Street Traffic</v>
          </cell>
          <cell r="AO138" t="str">
            <v>Adjacent Street Traffic</v>
          </cell>
        </row>
        <row r="139">
          <cell r="A139">
            <v>853</v>
          </cell>
          <cell r="B139" t="str">
            <v>Convenience Market w/ Gasoline Pumps</v>
          </cell>
          <cell r="C139" t="str">
            <v>Fueling Position(s)</v>
          </cell>
          <cell r="E139" t="str">
            <v>Avg</v>
          </cell>
          <cell r="F139">
            <v>542.6</v>
          </cell>
          <cell r="G139">
            <v>16.57</v>
          </cell>
          <cell r="H139">
            <v>19.07</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542.6</v>
          </cell>
          <cell r="X139">
            <v>16.57</v>
          </cell>
          <cell r="Y139">
            <v>19.07</v>
          </cell>
          <cell r="Z139">
            <v>0.5</v>
          </cell>
          <cell r="AA139">
            <v>0.5</v>
          </cell>
          <cell r="AB139">
            <v>0.5</v>
          </cell>
          <cell r="AC139">
            <v>0.5</v>
          </cell>
          <cell r="AD139">
            <v>1</v>
          </cell>
          <cell r="AE139">
            <v>0.37</v>
          </cell>
          <cell r="AF139">
            <v>0.34</v>
          </cell>
          <cell r="AG139">
            <v>0</v>
          </cell>
          <cell r="AH139">
            <v>0</v>
          </cell>
          <cell r="AI139">
            <v>0</v>
          </cell>
          <cell r="AJ139">
            <v>0</v>
          </cell>
          <cell r="AK139">
            <v>0</v>
          </cell>
          <cell r="AL139">
            <v>0</v>
          </cell>
          <cell r="AM139">
            <v>0</v>
          </cell>
          <cell r="AN139" t="str">
            <v>Adjacent Street Traffic</v>
          </cell>
          <cell r="AO139" t="str">
            <v>Adjacent Street Traffic</v>
          </cell>
        </row>
        <row r="140">
          <cell r="A140">
            <v>854</v>
          </cell>
          <cell r="B140" t="str">
            <v>Discount Supermarket</v>
          </cell>
          <cell r="C140" t="str">
            <v>1,000 Sq Ft</v>
          </cell>
          <cell r="E140" t="str">
            <v>Avg</v>
          </cell>
          <cell r="F140">
            <v>90.86</v>
          </cell>
          <cell r="G140">
            <v>2.5299999999999998</v>
          </cell>
          <cell r="H140">
            <v>8.34</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90.86</v>
          </cell>
          <cell r="X140">
            <v>2.5299999999999998</v>
          </cell>
          <cell r="Y140">
            <v>8.34</v>
          </cell>
          <cell r="Z140">
            <v>0.57999999999999996</v>
          </cell>
          <cell r="AA140">
            <v>0.42</v>
          </cell>
          <cell r="AB140">
            <v>0.5</v>
          </cell>
          <cell r="AC140">
            <v>0.5</v>
          </cell>
          <cell r="AD140">
            <v>1</v>
          </cell>
          <cell r="AE140">
            <v>1</v>
          </cell>
          <cell r="AF140">
            <v>0.77</v>
          </cell>
          <cell r="AG140">
            <v>0</v>
          </cell>
          <cell r="AH140">
            <v>0</v>
          </cell>
          <cell r="AI140">
            <v>0</v>
          </cell>
          <cell r="AJ140">
            <v>0</v>
          </cell>
          <cell r="AK140">
            <v>0</v>
          </cell>
          <cell r="AL140">
            <v>0</v>
          </cell>
          <cell r="AM140">
            <v>0</v>
          </cell>
          <cell r="AN140" t="str">
            <v>Adjacent Street Traffic</v>
          </cell>
          <cell r="AO140" t="str">
            <v>Adjacent Street Traffic</v>
          </cell>
          <cell r="AR140" t="str">
            <v>Ln(T) = 0.87Ln(X) + 2.69</v>
          </cell>
          <cell r="AU140">
            <v>0.89</v>
          </cell>
          <cell r="AX140">
            <v>0</v>
          </cell>
        </row>
        <row r="141">
          <cell r="A141">
            <v>857</v>
          </cell>
          <cell r="B141" t="str">
            <v>Discount Club</v>
          </cell>
          <cell r="C141" t="str">
            <v>1,000 Sq Ft</v>
          </cell>
          <cell r="E141" t="str">
            <v>Avg</v>
          </cell>
          <cell r="F141">
            <v>41.8</v>
          </cell>
          <cell r="G141">
            <v>0.49</v>
          </cell>
          <cell r="H141">
            <v>4.18</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41.8</v>
          </cell>
          <cell r="X141">
            <v>0.49</v>
          </cell>
          <cell r="Y141">
            <v>4.18</v>
          </cell>
          <cell r="Z141">
            <v>0.7</v>
          </cell>
          <cell r="AA141">
            <v>0.3</v>
          </cell>
          <cell r="AB141">
            <v>0.5</v>
          </cell>
          <cell r="AC141">
            <v>0.5</v>
          </cell>
          <cell r="AD141">
            <v>1</v>
          </cell>
          <cell r="AE141">
            <v>1</v>
          </cell>
          <cell r="AF141">
            <v>1</v>
          </cell>
          <cell r="AG141">
            <v>0</v>
          </cell>
          <cell r="AH141">
            <v>0</v>
          </cell>
          <cell r="AI141">
            <v>0</v>
          </cell>
          <cell r="AJ141">
            <v>0</v>
          </cell>
          <cell r="AK141">
            <v>0</v>
          </cell>
          <cell r="AL141">
            <v>0</v>
          </cell>
          <cell r="AM141">
            <v>0</v>
          </cell>
          <cell r="AN141" t="str">
            <v>Adjacent Street Traffic</v>
          </cell>
          <cell r="AO141" t="str">
            <v>Adjacent Street Traffic</v>
          </cell>
        </row>
        <row r="142">
          <cell r="A142">
            <v>860</v>
          </cell>
          <cell r="B142" t="str">
            <v>Wholesale Market</v>
          </cell>
          <cell r="C142" t="str">
            <v>1,000 Sq Ft</v>
          </cell>
          <cell r="E142" t="str">
            <v>Avg</v>
          </cell>
          <cell r="F142">
            <v>6.73</v>
          </cell>
          <cell r="G142">
            <v>0.51</v>
          </cell>
          <cell r="H142">
            <v>0.88</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6.73</v>
          </cell>
          <cell r="X142">
            <v>0.51</v>
          </cell>
          <cell r="Y142">
            <v>0.88</v>
          </cell>
          <cell r="Z142">
            <v>0.67</v>
          </cell>
          <cell r="AA142">
            <v>0.33</v>
          </cell>
          <cell r="AB142">
            <v>0.53</v>
          </cell>
          <cell r="AC142">
            <v>0.47</v>
          </cell>
          <cell r="AD142">
            <v>1</v>
          </cell>
          <cell r="AE142">
            <v>1</v>
          </cell>
          <cell r="AF142">
            <v>1</v>
          </cell>
          <cell r="AG142">
            <v>0</v>
          </cell>
          <cell r="AH142">
            <v>0</v>
          </cell>
          <cell r="AI142">
            <v>0</v>
          </cell>
          <cell r="AJ142">
            <v>0</v>
          </cell>
          <cell r="AK142">
            <v>0</v>
          </cell>
          <cell r="AL142">
            <v>0</v>
          </cell>
          <cell r="AM142">
            <v>0</v>
          </cell>
          <cell r="AN142" t="str">
            <v>Adjacent Street Traffic</v>
          </cell>
          <cell r="AO142" t="str">
            <v>Adjacent Street Traffic</v>
          </cell>
        </row>
        <row r="143">
          <cell r="A143">
            <v>861</v>
          </cell>
          <cell r="B143" t="str">
            <v>Sporting Goods Superstore</v>
          </cell>
          <cell r="C143" t="str">
            <v>1,000 Sq Ft</v>
          </cell>
          <cell r="E143" t="str">
            <v>Avg</v>
          </cell>
          <cell r="F143" t="str">
            <v>*</v>
          </cell>
          <cell r="G143">
            <v>0.25</v>
          </cell>
          <cell r="H143">
            <v>1.84</v>
          </cell>
          <cell r="J143">
            <v>0</v>
          </cell>
          <cell r="K143">
            <v>0</v>
          </cell>
          <cell r="L143">
            <v>0</v>
          </cell>
          <cell r="M143">
            <v>0</v>
          </cell>
          <cell r="N143">
            <v>0</v>
          </cell>
          <cell r="O143">
            <v>0</v>
          </cell>
          <cell r="P143">
            <v>0</v>
          </cell>
          <cell r="Q143">
            <v>0</v>
          </cell>
          <cell r="R143">
            <v>0</v>
          </cell>
          <cell r="S143">
            <v>0</v>
          </cell>
          <cell r="T143">
            <v>0</v>
          </cell>
          <cell r="U143">
            <v>0</v>
          </cell>
          <cell r="V143">
            <v>0</v>
          </cell>
          <cell r="W143" t="str">
            <v>*</v>
          </cell>
          <cell r="X143">
            <v>0.25</v>
          </cell>
          <cell r="Y143">
            <v>1.84</v>
          </cell>
          <cell r="Z143">
            <v>0.8</v>
          </cell>
          <cell r="AA143">
            <v>0.2</v>
          </cell>
          <cell r="AB143">
            <v>0.48</v>
          </cell>
          <cell r="AC143">
            <v>0.52</v>
          </cell>
          <cell r="AD143">
            <v>1</v>
          </cell>
          <cell r="AE143">
            <v>1</v>
          </cell>
          <cell r="AF143">
            <v>1</v>
          </cell>
          <cell r="AG143">
            <v>0</v>
          </cell>
          <cell r="AH143">
            <v>0</v>
          </cell>
          <cell r="AI143">
            <v>0</v>
          </cell>
          <cell r="AJ143">
            <v>0</v>
          </cell>
          <cell r="AK143">
            <v>0</v>
          </cell>
          <cell r="AL143">
            <v>0</v>
          </cell>
          <cell r="AM143">
            <v>0</v>
          </cell>
          <cell r="AN143" t="str">
            <v>Adjacent Street Traffic</v>
          </cell>
          <cell r="AO143" t="str">
            <v>Adjacent Street Traffic</v>
          </cell>
          <cell r="AR143" t="str">
            <v>T = 0.78(X) + 98.71</v>
          </cell>
          <cell r="AU143">
            <v>0.69</v>
          </cell>
          <cell r="AX143">
            <v>0</v>
          </cell>
        </row>
        <row r="144">
          <cell r="A144">
            <v>862</v>
          </cell>
          <cell r="B144" t="str">
            <v>Home Improvement Superstore</v>
          </cell>
          <cell r="C144" t="str">
            <v>1,000 Sq Ft</v>
          </cell>
          <cell r="E144" t="str">
            <v>Avg</v>
          </cell>
          <cell r="F144">
            <v>30.74</v>
          </cell>
          <cell r="G144">
            <v>1.49</v>
          </cell>
          <cell r="H144">
            <v>2.33</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30.74</v>
          </cell>
          <cell r="X144">
            <v>1.49</v>
          </cell>
          <cell r="Y144">
            <v>2.33</v>
          </cell>
          <cell r="Z144">
            <v>0.56999999999999995</v>
          </cell>
          <cell r="AA144">
            <v>0.43</v>
          </cell>
          <cell r="AB144">
            <v>0.49</v>
          </cell>
          <cell r="AC144">
            <v>0.51</v>
          </cell>
          <cell r="AD144">
            <v>1</v>
          </cell>
          <cell r="AE144">
            <v>1</v>
          </cell>
          <cell r="AF144">
            <v>0.52</v>
          </cell>
          <cell r="AG144">
            <v>0</v>
          </cell>
          <cell r="AH144">
            <v>0</v>
          </cell>
          <cell r="AI144">
            <v>0</v>
          </cell>
          <cell r="AJ144">
            <v>0</v>
          </cell>
          <cell r="AK144">
            <v>0</v>
          </cell>
          <cell r="AL144">
            <v>0</v>
          </cell>
          <cell r="AM144">
            <v>0</v>
          </cell>
          <cell r="AN144" t="str">
            <v>Adjacent Street Traffic</v>
          </cell>
          <cell r="AO144" t="str">
            <v>Adjacent Street Traffic</v>
          </cell>
        </row>
        <row r="145">
          <cell r="A145">
            <v>863</v>
          </cell>
          <cell r="B145" t="str">
            <v>Electronics Superstore</v>
          </cell>
          <cell r="C145" t="str">
            <v>1,000 Sq Ft</v>
          </cell>
          <cell r="E145" t="str">
            <v>Avg</v>
          </cell>
          <cell r="F145">
            <v>45.04</v>
          </cell>
          <cell r="G145">
            <v>0.28000000000000003</v>
          </cell>
          <cell r="H145">
            <v>4.5</v>
          </cell>
          <cell r="I145">
            <v>0</v>
          </cell>
          <cell r="J145">
            <v>0</v>
          </cell>
          <cell r="K145">
            <v>0</v>
          </cell>
          <cell r="L145">
            <v>0</v>
          </cell>
          <cell r="N145">
            <v>0</v>
          </cell>
          <cell r="O145">
            <v>0</v>
          </cell>
          <cell r="P145">
            <v>0</v>
          </cell>
          <cell r="Q145">
            <v>0</v>
          </cell>
          <cell r="R145">
            <v>0</v>
          </cell>
          <cell r="S145">
            <v>0</v>
          </cell>
          <cell r="T145">
            <v>0</v>
          </cell>
          <cell r="U145">
            <v>0</v>
          </cell>
          <cell r="V145">
            <v>0</v>
          </cell>
          <cell r="W145">
            <v>45.04</v>
          </cell>
          <cell r="X145">
            <v>0.28000000000000003</v>
          </cell>
          <cell r="Y145">
            <v>4.5</v>
          </cell>
          <cell r="AB145">
            <v>0.49</v>
          </cell>
          <cell r="AC145">
            <v>0.51</v>
          </cell>
          <cell r="AD145">
            <v>1</v>
          </cell>
          <cell r="AE145">
            <v>1</v>
          </cell>
          <cell r="AF145">
            <v>0.6</v>
          </cell>
          <cell r="AG145">
            <v>0</v>
          </cell>
          <cell r="AH145">
            <v>0</v>
          </cell>
          <cell r="AI145">
            <v>0</v>
          </cell>
          <cell r="AJ145">
            <v>0</v>
          </cell>
          <cell r="AK145">
            <v>0</v>
          </cell>
          <cell r="AL145">
            <v>0</v>
          </cell>
          <cell r="AM145">
            <v>0</v>
          </cell>
          <cell r="AN145" t="str">
            <v>Adjacent Street Traffic</v>
          </cell>
          <cell r="AO145" t="str">
            <v>Adjacent Street Traffic</v>
          </cell>
        </row>
        <row r="146">
          <cell r="A146">
            <v>864</v>
          </cell>
          <cell r="B146" t="str">
            <v>Toy/Children's Superstore</v>
          </cell>
          <cell r="C146" t="str">
            <v>1,000 Sq Ft</v>
          </cell>
          <cell r="E146" t="str">
            <v>Avg</v>
          </cell>
          <cell r="F146" t="str">
            <v>*</v>
          </cell>
          <cell r="G146" t="str">
            <v>*</v>
          </cell>
          <cell r="H146">
            <v>4.99</v>
          </cell>
          <cell r="K146">
            <v>0</v>
          </cell>
          <cell r="L146">
            <v>0</v>
          </cell>
          <cell r="M146">
            <v>0</v>
          </cell>
          <cell r="N146">
            <v>0</v>
          </cell>
          <cell r="O146">
            <v>0</v>
          </cell>
          <cell r="P146">
            <v>0</v>
          </cell>
          <cell r="Q146">
            <v>0</v>
          </cell>
          <cell r="R146">
            <v>0</v>
          </cell>
          <cell r="S146">
            <v>0</v>
          </cell>
          <cell r="T146">
            <v>0</v>
          </cell>
          <cell r="U146">
            <v>0</v>
          </cell>
          <cell r="V146">
            <v>0</v>
          </cell>
          <cell r="W146" t="str">
            <v>*</v>
          </cell>
          <cell r="X146" t="str">
            <v>*</v>
          </cell>
          <cell r="Y146">
            <v>4.99</v>
          </cell>
          <cell r="AB146">
            <v>0.5</v>
          </cell>
          <cell r="AC146">
            <v>0.5</v>
          </cell>
          <cell r="AD146">
            <v>1</v>
          </cell>
          <cell r="AE146">
            <v>1</v>
          </cell>
          <cell r="AF146">
            <v>1</v>
          </cell>
          <cell r="AG146">
            <v>0</v>
          </cell>
          <cell r="AH146">
            <v>0</v>
          </cell>
          <cell r="AI146">
            <v>0</v>
          </cell>
          <cell r="AJ146">
            <v>0</v>
          </cell>
          <cell r="AK146">
            <v>0</v>
          </cell>
          <cell r="AL146">
            <v>0</v>
          </cell>
          <cell r="AM146">
            <v>0</v>
          </cell>
          <cell r="AN146" t="str">
            <v>Adjacent Street Traffic</v>
          </cell>
          <cell r="AO146" t="str">
            <v>Adjacent Street Traffic</v>
          </cell>
        </row>
        <row r="147">
          <cell r="A147">
            <v>865</v>
          </cell>
          <cell r="B147" t="str">
            <v>Baby Superstore</v>
          </cell>
          <cell r="C147" t="str">
            <v>1,000 Sq Ft</v>
          </cell>
          <cell r="E147" t="str">
            <v>Avg</v>
          </cell>
          <cell r="F147" t="str">
            <v>*</v>
          </cell>
          <cell r="G147" t="str">
            <v>*</v>
          </cell>
          <cell r="H147">
            <v>1.82</v>
          </cell>
          <cell r="K147">
            <v>0</v>
          </cell>
          <cell r="L147">
            <v>0</v>
          </cell>
          <cell r="M147">
            <v>0</v>
          </cell>
          <cell r="N147">
            <v>0</v>
          </cell>
          <cell r="O147">
            <v>0</v>
          </cell>
          <cell r="P147">
            <v>0</v>
          </cell>
          <cell r="Q147">
            <v>0</v>
          </cell>
          <cell r="R147">
            <v>0</v>
          </cell>
          <cell r="S147">
            <v>0</v>
          </cell>
          <cell r="T147">
            <v>0</v>
          </cell>
          <cell r="U147">
            <v>0</v>
          </cell>
          <cell r="V147">
            <v>0</v>
          </cell>
          <cell r="W147" t="str">
            <v>*</v>
          </cell>
          <cell r="X147" t="str">
            <v>*</v>
          </cell>
          <cell r="Y147">
            <v>1.82</v>
          </cell>
          <cell r="AB147">
            <v>0.5</v>
          </cell>
          <cell r="AC147">
            <v>0.5</v>
          </cell>
          <cell r="AD147">
            <v>1</v>
          </cell>
          <cell r="AE147">
            <v>1</v>
          </cell>
          <cell r="AF147">
            <v>1</v>
          </cell>
          <cell r="AG147">
            <v>0</v>
          </cell>
          <cell r="AH147">
            <v>0</v>
          </cell>
          <cell r="AI147">
            <v>0</v>
          </cell>
          <cell r="AJ147">
            <v>0</v>
          </cell>
          <cell r="AK147">
            <v>0</v>
          </cell>
          <cell r="AL147">
            <v>0</v>
          </cell>
          <cell r="AM147">
            <v>0</v>
          </cell>
          <cell r="AN147" t="str">
            <v>Adjacent Street Traffic</v>
          </cell>
          <cell r="AO147" t="str">
            <v>Adjacent Street Traffic</v>
          </cell>
        </row>
        <row r="148">
          <cell r="A148">
            <v>866</v>
          </cell>
          <cell r="B148" t="str">
            <v>Pet Supply Superstore</v>
          </cell>
          <cell r="C148" t="str">
            <v>1,000 Sq Ft</v>
          </cell>
          <cell r="E148" t="str">
            <v>Avg</v>
          </cell>
          <cell r="F148" t="str">
            <v>*</v>
          </cell>
          <cell r="G148" t="str">
            <v>*</v>
          </cell>
          <cell r="H148">
            <v>3.38</v>
          </cell>
          <cell r="K148">
            <v>0</v>
          </cell>
          <cell r="L148">
            <v>0</v>
          </cell>
          <cell r="M148">
            <v>0</v>
          </cell>
          <cell r="N148">
            <v>0</v>
          </cell>
          <cell r="O148">
            <v>0</v>
          </cell>
          <cell r="P148">
            <v>0</v>
          </cell>
          <cell r="Q148">
            <v>0</v>
          </cell>
          <cell r="R148">
            <v>0</v>
          </cell>
          <cell r="S148">
            <v>0</v>
          </cell>
          <cell r="T148">
            <v>0</v>
          </cell>
          <cell r="U148">
            <v>0</v>
          </cell>
          <cell r="V148">
            <v>0</v>
          </cell>
          <cell r="W148" t="str">
            <v>*</v>
          </cell>
          <cell r="X148" t="str">
            <v>*</v>
          </cell>
          <cell r="Y148">
            <v>3.38</v>
          </cell>
          <cell r="AB148">
            <v>0.5</v>
          </cell>
          <cell r="AC148">
            <v>0.5</v>
          </cell>
          <cell r="AD148">
            <v>1</v>
          </cell>
          <cell r="AE148">
            <v>1</v>
          </cell>
          <cell r="AF148">
            <v>1</v>
          </cell>
          <cell r="AG148">
            <v>0</v>
          </cell>
          <cell r="AH148">
            <v>0</v>
          </cell>
          <cell r="AI148">
            <v>0</v>
          </cell>
          <cell r="AJ148">
            <v>0</v>
          </cell>
          <cell r="AK148">
            <v>0</v>
          </cell>
          <cell r="AL148">
            <v>0</v>
          </cell>
          <cell r="AM148">
            <v>0</v>
          </cell>
          <cell r="AN148" t="str">
            <v>Adjacent Street Traffic</v>
          </cell>
          <cell r="AO148" t="str">
            <v>Adjacent Street Traffic</v>
          </cell>
        </row>
        <row r="149">
          <cell r="A149">
            <v>867</v>
          </cell>
          <cell r="B149" t="str">
            <v>Office Supply Superstore</v>
          </cell>
          <cell r="C149" t="str">
            <v>1,000 Sq Ft</v>
          </cell>
          <cell r="E149" t="str">
            <v>Avg</v>
          </cell>
          <cell r="F149" t="str">
            <v>*</v>
          </cell>
          <cell r="G149" t="str">
            <v>*</v>
          </cell>
          <cell r="H149">
            <v>3.4</v>
          </cell>
          <cell r="K149">
            <v>0</v>
          </cell>
          <cell r="L149">
            <v>0</v>
          </cell>
          <cell r="M149">
            <v>0</v>
          </cell>
          <cell r="N149">
            <v>0</v>
          </cell>
          <cell r="O149">
            <v>0</v>
          </cell>
          <cell r="P149">
            <v>0</v>
          </cell>
          <cell r="Q149">
            <v>0</v>
          </cell>
          <cell r="R149">
            <v>0</v>
          </cell>
          <cell r="S149">
            <v>0</v>
          </cell>
          <cell r="T149">
            <v>0</v>
          </cell>
          <cell r="U149">
            <v>0</v>
          </cell>
          <cell r="V149">
            <v>0</v>
          </cell>
          <cell r="W149" t="str">
            <v>*</v>
          </cell>
          <cell r="X149" t="str">
            <v>*</v>
          </cell>
          <cell r="Y149">
            <v>3.4</v>
          </cell>
          <cell r="AB149">
            <v>0.53</v>
          </cell>
          <cell r="AC149">
            <v>0.47</v>
          </cell>
          <cell r="AD149">
            <v>1</v>
          </cell>
          <cell r="AE149">
            <v>1</v>
          </cell>
          <cell r="AF149">
            <v>1</v>
          </cell>
          <cell r="AG149">
            <v>0</v>
          </cell>
          <cell r="AH149">
            <v>0</v>
          </cell>
          <cell r="AI149">
            <v>0</v>
          </cell>
          <cell r="AJ149">
            <v>0</v>
          </cell>
          <cell r="AK149">
            <v>0</v>
          </cell>
          <cell r="AL149">
            <v>0</v>
          </cell>
          <cell r="AM149">
            <v>0</v>
          </cell>
          <cell r="AN149" t="str">
            <v>Adjacent Street Traffic</v>
          </cell>
          <cell r="AO149" t="str">
            <v>Adjacent Street Traffic</v>
          </cell>
        </row>
        <row r="150">
          <cell r="A150">
            <v>868</v>
          </cell>
          <cell r="B150" t="str">
            <v>Book Superstore</v>
          </cell>
          <cell r="C150" t="str">
            <v>1,000 Sq Ft</v>
          </cell>
          <cell r="E150" t="str">
            <v>Avg</v>
          </cell>
          <cell r="F150">
            <v>143.53</v>
          </cell>
          <cell r="G150">
            <v>1.27</v>
          </cell>
          <cell r="H150">
            <v>15.82</v>
          </cell>
          <cell r="I150">
            <v>0</v>
          </cell>
          <cell r="J150">
            <v>0</v>
          </cell>
          <cell r="K150">
            <v>0</v>
          </cell>
          <cell r="L150">
            <v>0</v>
          </cell>
          <cell r="N150">
            <v>0</v>
          </cell>
          <cell r="O150">
            <v>0</v>
          </cell>
          <cell r="P150">
            <v>0</v>
          </cell>
          <cell r="Q150">
            <v>0</v>
          </cell>
          <cell r="R150">
            <v>0</v>
          </cell>
          <cell r="S150">
            <v>0</v>
          </cell>
          <cell r="T150">
            <v>0</v>
          </cell>
          <cell r="U150">
            <v>0</v>
          </cell>
          <cell r="V150">
            <v>0</v>
          </cell>
          <cell r="W150">
            <v>143.53</v>
          </cell>
          <cell r="X150">
            <v>1.27</v>
          </cell>
          <cell r="Y150">
            <v>15.82</v>
          </cell>
          <cell r="AB150">
            <v>0.52</v>
          </cell>
          <cell r="AC150">
            <v>0.48</v>
          </cell>
          <cell r="AD150">
            <v>1</v>
          </cell>
          <cell r="AE150">
            <v>1</v>
          </cell>
          <cell r="AF150">
            <v>1</v>
          </cell>
          <cell r="AG150">
            <v>0</v>
          </cell>
          <cell r="AH150">
            <v>0</v>
          </cell>
          <cell r="AI150">
            <v>0</v>
          </cell>
          <cell r="AJ150">
            <v>0</v>
          </cell>
          <cell r="AK150">
            <v>0</v>
          </cell>
          <cell r="AL150">
            <v>0</v>
          </cell>
          <cell r="AM150">
            <v>0</v>
          </cell>
          <cell r="AN150" t="str">
            <v>Adjacent Street Traffic</v>
          </cell>
          <cell r="AO150" t="str">
            <v>Adjacent Street Traffic</v>
          </cell>
        </row>
        <row r="151">
          <cell r="A151">
            <v>869</v>
          </cell>
          <cell r="B151" t="str">
            <v>Discount Home Furnishing Superstore</v>
          </cell>
          <cell r="C151" t="str">
            <v>1,000 Sq Ft</v>
          </cell>
          <cell r="E151" t="str">
            <v>Avg</v>
          </cell>
          <cell r="F151">
            <v>20</v>
          </cell>
          <cell r="G151">
            <v>0.56999999999999995</v>
          </cell>
          <cell r="H151">
            <v>1.57</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20</v>
          </cell>
          <cell r="X151">
            <v>0.56999999999999995</v>
          </cell>
          <cell r="Y151">
            <v>1.57</v>
          </cell>
          <cell r="Z151">
            <v>0.64</v>
          </cell>
          <cell r="AA151">
            <v>0.36</v>
          </cell>
          <cell r="AB151">
            <v>0.53</v>
          </cell>
          <cell r="AC151">
            <v>0.47</v>
          </cell>
          <cell r="AD151">
            <v>1</v>
          </cell>
          <cell r="AE151">
            <v>1</v>
          </cell>
          <cell r="AF151">
            <v>1</v>
          </cell>
          <cell r="AG151">
            <v>0</v>
          </cell>
          <cell r="AH151">
            <v>0</v>
          </cell>
          <cell r="AI151">
            <v>0</v>
          </cell>
          <cell r="AJ151">
            <v>0</v>
          </cell>
          <cell r="AK151">
            <v>0</v>
          </cell>
          <cell r="AL151">
            <v>0</v>
          </cell>
          <cell r="AM151">
            <v>0</v>
          </cell>
          <cell r="AN151" t="str">
            <v>Adjacent Street Traffic</v>
          </cell>
          <cell r="AO151" t="str">
            <v>Adjacent Street Traffic</v>
          </cell>
        </row>
        <row r="152">
          <cell r="A152">
            <v>872</v>
          </cell>
          <cell r="B152" t="str">
            <v>Bed and Linen Superstore</v>
          </cell>
          <cell r="C152" t="str">
            <v>1,000 Sq Ft</v>
          </cell>
          <cell r="E152" t="str">
            <v>Avg</v>
          </cell>
          <cell r="F152" t="str">
            <v>*</v>
          </cell>
          <cell r="G152" t="str">
            <v>*</v>
          </cell>
          <cell r="H152">
            <v>2.2200000000000002</v>
          </cell>
          <cell r="K152">
            <v>0</v>
          </cell>
          <cell r="L152">
            <v>0</v>
          </cell>
          <cell r="M152">
            <v>0</v>
          </cell>
          <cell r="N152">
            <v>0</v>
          </cell>
          <cell r="O152">
            <v>0</v>
          </cell>
          <cell r="P152">
            <v>0</v>
          </cell>
          <cell r="Q152">
            <v>0</v>
          </cell>
          <cell r="R152">
            <v>0</v>
          </cell>
          <cell r="S152">
            <v>0</v>
          </cell>
          <cell r="T152">
            <v>0</v>
          </cell>
          <cell r="U152">
            <v>0</v>
          </cell>
          <cell r="V152">
            <v>0</v>
          </cell>
          <cell r="W152" t="str">
            <v>*</v>
          </cell>
          <cell r="X152" t="str">
            <v>*</v>
          </cell>
          <cell r="Y152">
            <v>2.2200000000000002</v>
          </cell>
          <cell r="AB152">
            <v>0.41</v>
          </cell>
          <cell r="AC152">
            <v>0.59</v>
          </cell>
          <cell r="AD152">
            <v>1</v>
          </cell>
          <cell r="AE152">
            <v>1</v>
          </cell>
          <cell r="AF152">
            <v>1</v>
          </cell>
          <cell r="AG152">
            <v>0</v>
          </cell>
          <cell r="AH152">
            <v>0</v>
          </cell>
          <cell r="AI152">
            <v>0</v>
          </cell>
          <cell r="AJ152">
            <v>0</v>
          </cell>
          <cell r="AK152">
            <v>0</v>
          </cell>
          <cell r="AL152">
            <v>0</v>
          </cell>
          <cell r="AM152">
            <v>0</v>
          </cell>
          <cell r="AN152" t="str">
            <v>Adjacent Street Traffic</v>
          </cell>
          <cell r="AO152" t="str">
            <v>Adjacent Street Traffic</v>
          </cell>
        </row>
        <row r="153">
          <cell r="A153">
            <v>875</v>
          </cell>
          <cell r="B153" t="str">
            <v>Department Store</v>
          </cell>
          <cell r="C153" t="str">
            <v>1,000 Sq Ft</v>
          </cell>
          <cell r="E153" t="str">
            <v>Avg</v>
          </cell>
          <cell r="F153">
            <v>22.88</v>
          </cell>
          <cell r="G153">
            <v>0.57999999999999996</v>
          </cell>
          <cell r="H153">
            <v>1.87</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22.88</v>
          </cell>
          <cell r="X153">
            <v>0.57999999999999996</v>
          </cell>
          <cell r="Y153">
            <v>1.87</v>
          </cell>
          <cell r="Z153">
            <v>0.64</v>
          </cell>
          <cell r="AA153">
            <v>0.36</v>
          </cell>
          <cell r="AB153">
            <v>0.51</v>
          </cell>
          <cell r="AC153">
            <v>0.49</v>
          </cell>
          <cell r="AD153">
            <v>1</v>
          </cell>
          <cell r="AE153">
            <v>1</v>
          </cell>
          <cell r="AF153">
            <v>1</v>
          </cell>
          <cell r="AG153">
            <v>0</v>
          </cell>
          <cell r="AH153">
            <v>0</v>
          </cell>
          <cell r="AI153">
            <v>0</v>
          </cell>
          <cell r="AJ153">
            <v>0</v>
          </cell>
          <cell r="AK153">
            <v>0</v>
          </cell>
          <cell r="AL153">
            <v>0</v>
          </cell>
          <cell r="AM153">
            <v>0</v>
          </cell>
          <cell r="AN153" t="str">
            <v>Adjacent Street Traffic</v>
          </cell>
          <cell r="AO153" t="str">
            <v>Adjacent Street Traffic</v>
          </cell>
        </row>
        <row r="154">
          <cell r="A154">
            <v>876</v>
          </cell>
          <cell r="B154" t="str">
            <v>Apparel Store</v>
          </cell>
          <cell r="C154" t="str">
            <v>1,000 Sq Ft</v>
          </cell>
          <cell r="E154" t="str">
            <v>Avg</v>
          </cell>
          <cell r="F154">
            <v>66.400000000000006</v>
          </cell>
          <cell r="G154">
            <v>1</v>
          </cell>
          <cell r="H154">
            <v>3.83</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66.400000000000006</v>
          </cell>
          <cell r="X154">
            <v>1</v>
          </cell>
          <cell r="Y154">
            <v>3.83</v>
          </cell>
          <cell r="Z154">
            <v>0.8</v>
          </cell>
          <cell r="AA154">
            <v>0.2</v>
          </cell>
          <cell r="AB154">
            <v>0.5</v>
          </cell>
          <cell r="AC154">
            <v>0.5</v>
          </cell>
          <cell r="AD154">
            <v>1</v>
          </cell>
          <cell r="AE154">
            <v>1</v>
          </cell>
          <cell r="AF154">
            <v>1</v>
          </cell>
          <cell r="AG154">
            <v>0</v>
          </cell>
          <cell r="AH154">
            <v>0</v>
          </cell>
          <cell r="AI154">
            <v>0</v>
          </cell>
          <cell r="AJ154">
            <v>0</v>
          </cell>
          <cell r="AK154">
            <v>0</v>
          </cell>
          <cell r="AL154">
            <v>0</v>
          </cell>
          <cell r="AM154">
            <v>0</v>
          </cell>
          <cell r="AN154" t="str">
            <v>Adjacent Street Traffic</v>
          </cell>
          <cell r="AO154" t="str">
            <v>Adjacent Street Traffic</v>
          </cell>
        </row>
        <row r="155">
          <cell r="A155">
            <v>879</v>
          </cell>
          <cell r="B155" t="str">
            <v>Arts and Crafts Store (1)</v>
          </cell>
          <cell r="C155" t="str">
            <v>1,000 Sq Ft</v>
          </cell>
          <cell r="E155" t="str">
            <v>Avg</v>
          </cell>
          <cell r="F155">
            <v>56.55</v>
          </cell>
          <cell r="G155">
            <v>4.6500000000000004</v>
          </cell>
          <cell r="H155">
            <v>6.21</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56.55</v>
          </cell>
          <cell r="X155">
            <v>4.6500000000000004</v>
          </cell>
          <cell r="Y155">
            <v>6.21</v>
          </cell>
          <cell r="Z155">
            <v>0.49</v>
          </cell>
          <cell r="AA155">
            <v>0.51</v>
          </cell>
          <cell r="AB155">
            <v>0.46</v>
          </cell>
          <cell r="AC155">
            <v>0.54</v>
          </cell>
          <cell r="AD155">
            <v>1</v>
          </cell>
          <cell r="AE155">
            <v>1</v>
          </cell>
          <cell r="AF155">
            <v>1</v>
          </cell>
          <cell r="AG155">
            <v>0</v>
          </cell>
          <cell r="AH155">
            <v>0</v>
          </cell>
          <cell r="AI155">
            <v>0</v>
          </cell>
          <cell r="AJ155">
            <v>0</v>
          </cell>
          <cell r="AK155">
            <v>0</v>
          </cell>
          <cell r="AL155">
            <v>0</v>
          </cell>
          <cell r="AM155">
            <v>0</v>
          </cell>
          <cell r="AN155" t="str">
            <v>Generator</v>
          </cell>
          <cell r="AO155" t="str">
            <v>Adjacent Street Traffic</v>
          </cell>
        </row>
        <row r="156">
          <cell r="A156">
            <v>880</v>
          </cell>
          <cell r="B156" t="str">
            <v>Pharmacy/Drugstore w/o Drive-Through Window</v>
          </cell>
          <cell r="C156" t="str">
            <v>1,000 Sq Ft</v>
          </cell>
          <cell r="E156" t="str">
            <v>Avg</v>
          </cell>
          <cell r="F156">
            <v>90.06</v>
          </cell>
          <cell r="G156">
            <v>2.94</v>
          </cell>
          <cell r="H156">
            <v>8.4</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90.06</v>
          </cell>
          <cell r="X156">
            <v>2.94</v>
          </cell>
          <cell r="Y156">
            <v>8.4</v>
          </cell>
          <cell r="Z156">
            <v>0.65</v>
          </cell>
          <cell r="AA156">
            <v>0.35</v>
          </cell>
          <cell r="AB156">
            <v>0.49</v>
          </cell>
          <cell r="AC156">
            <v>0.51</v>
          </cell>
          <cell r="AD156">
            <v>1</v>
          </cell>
          <cell r="AE156">
            <v>1</v>
          </cell>
          <cell r="AF156">
            <v>0.47</v>
          </cell>
          <cell r="AG156">
            <v>0</v>
          </cell>
          <cell r="AH156">
            <v>0</v>
          </cell>
          <cell r="AI156">
            <v>0</v>
          </cell>
          <cell r="AJ156">
            <v>0</v>
          </cell>
          <cell r="AK156">
            <v>0</v>
          </cell>
          <cell r="AL156">
            <v>0</v>
          </cell>
          <cell r="AM156">
            <v>0</v>
          </cell>
          <cell r="AN156" t="str">
            <v>Adjacent Street Traffic</v>
          </cell>
          <cell r="AO156" t="str">
            <v>Adjacent Street Traffic</v>
          </cell>
          <cell r="AP156" t="str">
            <v>Ln(T) = 0.99Ln(X) + 4.51</v>
          </cell>
          <cell r="AQ156" t="str">
            <v>T = 10.22(X) - 75.80</v>
          </cell>
          <cell r="AS156">
            <v>0.73</v>
          </cell>
          <cell r="AT156">
            <v>0.89</v>
          </cell>
          <cell r="AV156">
            <v>0</v>
          </cell>
          <cell r="AW156">
            <v>0</v>
          </cell>
        </row>
        <row r="157">
          <cell r="A157">
            <v>881</v>
          </cell>
          <cell r="B157" t="str">
            <v>Pharmacy/Drugstore w/ Drive-Through Window</v>
          </cell>
          <cell r="C157" t="str">
            <v>1,000 Sq Ft</v>
          </cell>
          <cell r="E157" t="str">
            <v>Avg</v>
          </cell>
          <cell r="F157">
            <v>96.91</v>
          </cell>
          <cell r="G157">
            <v>3.45</v>
          </cell>
          <cell r="H157">
            <v>9.91</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96.91</v>
          </cell>
          <cell r="X157">
            <v>3.45</v>
          </cell>
          <cell r="Y157">
            <v>9.91</v>
          </cell>
          <cell r="Z157">
            <v>0.52</v>
          </cell>
          <cell r="AA157">
            <v>0.48</v>
          </cell>
          <cell r="AB157">
            <v>0.5</v>
          </cell>
          <cell r="AC157">
            <v>0.5</v>
          </cell>
          <cell r="AD157">
            <v>1</v>
          </cell>
          <cell r="AE157">
            <v>1</v>
          </cell>
          <cell r="AF157">
            <v>0.51</v>
          </cell>
          <cell r="AG157">
            <v>0</v>
          </cell>
          <cell r="AH157">
            <v>0</v>
          </cell>
          <cell r="AI157">
            <v>0</v>
          </cell>
          <cell r="AJ157">
            <v>0</v>
          </cell>
          <cell r="AK157">
            <v>0</v>
          </cell>
          <cell r="AL157">
            <v>0</v>
          </cell>
          <cell r="AM157">
            <v>0</v>
          </cell>
          <cell r="AN157" t="str">
            <v>Adjacent Street Traffic</v>
          </cell>
          <cell r="AO157" t="str">
            <v>Adjacent Street Traffic</v>
          </cell>
        </row>
        <row r="158">
          <cell r="A158">
            <v>890</v>
          </cell>
          <cell r="B158" t="str">
            <v>Furniture Store</v>
          </cell>
          <cell r="C158" t="str">
            <v>1,000 Sq Ft</v>
          </cell>
          <cell r="E158" t="str">
            <v>Avg</v>
          </cell>
          <cell r="F158">
            <v>5.0599999999999996</v>
          </cell>
          <cell r="G158">
            <v>0.17</v>
          </cell>
          <cell r="H158">
            <v>0.45</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5.0599999999999996</v>
          </cell>
          <cell r="X158">
            <v>0.17</v>
          </cell>
          <cell r="Y158">
            <v>0.45</v>
          </cell>
          <cell r="Z158">
            <v>0.69</v>
          </cell>
          <cell r="AA158">
            <v>0.31</v>
          </cell>
          <cell r="AB158">
            <v>0.48</v>
          </cell>
          <cell r="AC158">
            <v>0.52</v>
          </cell>
          <cell r="AD158">
            <v>1</v>
          </cell>
          <cell r="AE158">
            <v>1</v>
          </cell>
          <cell r="AF158">
            <v>0.47</v>
          </cell>
          <cell r="AG158">
            <v>0</v>
          </cell>
          <cell r="AH158">
            <v>0</v>
          </cell>
          <cell r="AI158">
            <v>0</v>
          </cell>
          <cell r="AJ158">
            <v>0</v>
          </cell>
          <cell r="AK158">
            <v>0</v>
          </cell>
          <cell r="AL158">
            <v>0</v>
          </cell>
          <cell r="AM158">
            <v>0</v>
          </cell>
          <cell r="AN158" t="str">
            <v>Adjacent Street Traffic</v>
          </cell>
          <cell r="AO158" t="str">
            <v>Adjacent Street Traffic</v>
          </cell>
        </row>
        <row r="159">
          <cell r="A159">
            <v>896</v>
          </cell>
          <cell r="B159" t="str">
            <v>DVD/Video Rental Store</v>
          </cell>
          <cell r="C159" t="str">
            <v>1,000 Sq Ft</v>
          </cell>
          <cell r="E159" t="str">
            <v>Avg</v>
          </cell>
          <cell r="F159" t="str">
            <v>*</v>
          </cell>
          <cell r="G159" t="str">
            <v>*</v>
          </cell>
          <cell r="H159">
            <v>13.6</v>
          </cell>
          <cell r="K159">
            <v>0</v>
          </cell>
          <cell r="L159">
            <v>0</v>
          </cell>
          <cell r="M159">
            <v>0</v>
          </cell>
          <cell r="N159">
            <v>0</v>
          </cell>
          <cell r="O159">
            <v>0</v>
          </cell>
          <cell r="P159">
            <v>0</v>
          </cell>
          <cell r="Q159">
            <v>0</v>
          </cell>
          <cell r="R159">
            <v>0</v>
          </cell>
          <cell r="S159">
            <v>0</v>
          </cell>
          <cell r="T159">
            <v>0</v>
          </cell>
          <cell r="U159">
            <v>0</v>
          </cell>
          <cell r="V159">
            <v>0</v>
          </cell>
          <cell r="W159" t="str">
            <v>*</v>
          </cell>
          <cell r="X159" t="str">
            <v>*</v>
          </cell>
          <cell r="Y159">
            <v>13.6</v>
          </cell>
          <cell r="AB159">
            <v>0.46</v>
          </cell>
          <cell r="AC159">
            <v>0.54</v>
          </cell>
          <cell r="AD159">
            <v>1</v>
          </cell>
          <cell r="AE159">
            <v>1</v>
          </cell>
          <cell r="AF159">
            <v>1</v>
          </cell>
          <cell r="AG159">
            <v>0</v>
          </cell>
          <cell r="AH159">
            <v>0</v>
          </cell>
          <cell r="AI159">
            <v>0</v>
          </cell>
          <cell r="AJ159">
            <v>0</v>
          </cell>
          <cell r="AK159">
            <v>0</v>
          </cell>
          <cell r="AL159">
            <v>0</v>
          </cell>
          <cell r="AM159">
            <v>0</v>
          </cell>
          <cell r="AN159" t="str">
            <v>Adjacent Street Traffic</v>
          </cell>
          <cell r="AO159" t="str">
            <v>Adjacent Street Traffic</v>
          </cell>
          <cell r="AR159" t="str">
            <v>Ln(T) = 0.93Ln(X) + 2.61</v>
          </cell>
          <cell r="AU159">
            <v>0.79</v>
          </cell>
          <cell r="AX159">
            <v>0</v>
          </cell>
        </row>
        <row r="160">
          <cell r="A160">
            <v>897</v>
          </cell>
          <cell r="B160" t="str">
            <v>Medical Equipment Store</v>
          </cell>
          <cell r="C160" t="str">
            <v>1,000 Sq Ft</v>
          </cell>
          <cell r="E160" t="str">
            <v>Avg</v>
          </cell>
          <cell r="F160">
            <v>6</v>
          </cell>
          <cell r="G160">
            <v>1.17</v>
          </cell>
          <cell r="H160">
            <v>1.24</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6</v>
          </cell>
          <cell r="X160">
            <v>1.17</v>
          </cell>
          <cell r="Y160">
            <v>1.24</v>
          </cell>
          <cell r="Z160">
            <v>0.88</v>
          </cell>
          <cell r="AA160">
            <v>0.12</v>
          </cell>
          <cell r="AB160">
            <v>0.11</v>
          </cell>
          <cell r="AC160">
            <v>0.89</v>
          </cell>
          <cell r="AD160">
            <v>1</v>
          </cell>
          <cell r="AE160">
            <v>1</v>
          </cell>
          <cell r="AF160">
            <v>0.47</v>
          </cell>
          <cell r="AG160">
            <v>0</v>
          </cell>
          <cell r="AH160">
            <v>0</v>
          </cell>
          <cell r="AI160">
            <v>0</v>
          </cell>
          <cell r="AJ160">
            <v>0</v>
          </cell>
          <cell r="AK160">
            <v>0</v>
          </cell>
          <cell r="AL160">
            <v>0</v>
          </cell>
          <cell r="AM160">
            <v>0</v>
          </cell>
          <cell r="AN160" t="str">
            <v>Adjacent Street Traffic</v>
          </cell>
          <cell r="AO160" t="str">
            <v>Adjacent Street Traffic</v>
          </cell>
        </row>
        <row r="161">
          <cell r="A161">
            <v>911</v>
          </cell>
          <cell r="B161" t="str">
            <v>Walk-In Bank</v>
          </cell>
          <cell r="C161" t="str">
            <v>1,000 Sq Ft</v>
          </cell>
          <cell r="E161" t="str">
            <v>Avg</v>
          </cell>
          <cell r="F161" t="str">
            <v>*</v>
          </cell>
          <cell r="G161" t="str">
            <v>*</v>
          </cell>
          <cell r="H161">
            <v>12.13</v>
          </cell>
          <cell r="K161">
            <v>0</v>
          </cell>
          <cell r="L161">
            <v>0</v>
          </cell>
          <cell r="M161">
            <v>0</v>
          </cell>
          <cell r="N161">
            <v>0</v>
          </cell>
          <cell r="O161">
            <v>0</v>
          </cell>
          <cell r="P161">
            <v>0</v>
          </cell>
          <cell r="Q161">
            <v>0</v>
          </cell>
          <cell r="R161">
            <v>0</v>
          </cell>
          <cell r="S161">
            <v>0</v>
          </cell>
          <cell r="T161">
            <v>0</v>
          </cell>
          <cell r="U161">
            <v>0</v>
          </cell>
          <cell r="V161">
            <v>0</v>
          </cell>
          <cell r="W161" t="str">
            <v>*</v>
          </cell>
          <cell r="X161" t="str">
            <v>*</v>
          </cell>
          <cell r="Y161">
            <v>12.13</v>
          </cell>
          <cell r="AB161">
            <v>0.44</v>
          </cell>
          <cell r="AC161">
            <v>0.56000000000000005</v>
          </cell>
          <cell r="AD161">
            <v>1</v>
          </cell>
          <cell r="AE161">
            <v>1</v>
          </cell>
          <cell r="AF161">
            <v>1</v>
          </cell>
          <cell r="AG161">
            <v>0</v>
          </cell>
          <cell r="AH161">
            <v>0</v>
          </cell>
          <cell r="AI161">
            <v>0</v>
          </cell>
          <cell r="AJ161">
            <v>0</v>
          </cell>
          <cell r="AK161">
            <v>0</v>
          </cell>
          <cell r="AL161">
            <v>0</v>
          </cell>
          <cell r="AM161">
            <v>0</v>
          </cell>
          <cell r="AN161" t="str">
            <v>Adjacent Street Traffic</v>
          </cell>
          <cell r="AO161" t="str">
            <v>Adjacent Street Traffic</v>
          </cell>
        </row>
        <row r="162">
          <cell r="A162">
            <v>912</v>
          </cell>
          <cell r="B162" t="str">
            <v>Drive-In Bank</v>
          </cell>
          <cell r="C162" t="str">
            <v>1,000 Sq Ft</v>
          </cell>
          <cell r="E162" t="str">
            <v>Avg</v>
          </cell>
          <cell r="F162">
            <v>148.15</v>
          </cell>
          <cell r="G162">
            <v>12.08</v>
          </cell>
          <cell r="H162">
            <v>24.3</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148.15</v>
          </cell>
          <cell r="X162">
            <v>12.08</v>
          </cell>
          <cell r="Y162">
            <v>24.3</v>
          </cell>
          <cell r="Z162">
            <v>0.56999999999999995</v>
          </cell>
          <cell r="AA162">
            <v>0.43</v>
          </cell>
          <cell r="AB162">
            <v>0.5</v>
          </cell>
          <cell r="AC162">
            <v>0.5</v>
          </cell>
          <cell r="AD162">
            <v>1</v>
          </cell>
          <cell r="AE162">
            <v>1</v>
          </cell>
          <cell r="AF162">
            <v>0.53</v>
          </cell>
          <cell r="AG162">
            <v>0</v>
          </cell>
          <cell r="AH162">
            <v>0</v>
          </cell>
          <cell r="AI162">
            <v>0</v>
          </cell>
          <cell r="AJ162">
            <v>0</v>
          </cell>
          <cell r="AK162">
            <v>0</v>
          </cell>
          <cell r="AL162">
            <v>0</v>
          </cell>
          <cell r="AM162">
            <v>0</v>
          </cell>
          <cell r="AN162" t="str">
            <v>Adjacent Street Traffic</v>
          </cell>
          <cell r="AO162" t="str">
            <v>Adjacent Street Traffic</v>
          </cell>
        </row>
        <row r="163">
          <cell r="A163">
            <v>918</v>
          </cell>
          <cell r="B163" t="str">
            <v>Hair Salon</v>
          </cell>
          <cell r="C163" t="str">
            <v>1,000 Sq Ft</v>
          </cell>
          <cell r="E163" t="str">
            <v>Avg</v>
          </cell>
          <cell r="F163" t="str">
            <v>*</v>
          </cell>
          <cell r="G163">
            <v>1.21</v>
          </cell>
          <cell r="H163">
            <v>1.45</v>
          </cell>
          <cell r="J163">
            <v>0</v>
          </cell>
          <cell r="K163">
            <v>0</v>
          </cell>
          <cell r="L163">
            <v>0</v>
          </cell>
          <cell r="M163">
            <v>0</v>
          </cell>
          <cell r="N163">
            <v>0</v>
          </cell>
          <cell r="O163">
            <v>0</v>
          </cell>
          <cell r="P163">
            <v>0</v>
          </cell>
          <cell r="Q163">
            <v>0</v>
          </cell>
          <cell r="R163">
            <v>0</v>
          </cell>
          <cell r="S163">
            <v>0</v>
          </cell>
          <cell r="T163">
            <v>0</v>
          </cell>
          <cell r="U163">
            <v>0</v>
          </cell>
          <cell r="V163">
            <v>0</v>
          </cell>
          <cell r="W163" t="str">
            <v>*</v>
          </cell>
          <cell r="X163">
            <v>1.21</v>
          </cell>
          <cell r="Y163">
            <v>1.45</v>
          </cell>
          <cell r="Z163">
            <v>1</v>
          </cell>
          <cell r="AA163">
            <v>0</v>
          </cell>
          <cell r="AB163">
            <v>0.17</v>
          </cell>
          <cell r="AC163">
            <v>0.83</v>
          </cell>
          <cell r="AD163">
            <v>1</v>
          </cell>
          <cell r="AE163">
            <v>1</v>
          </cell>
          <cell r="AF163">
            <v>1</v>
          </cell>
          <cell r="AG163">
            <v>0</v>
          </cell>
          <cell r="AH163">
            <v>0</v>
          </cell>
          <cell r="AI163">
            <v>0</v>
          </cell>
          <cell r="AJ163">
            <v>0</v>
          </cell>
          <cell r="AK163">
            <v>0</v>
          </cell>
          <cell r="AL163">
            <v>0</v>
          </cell>
          <cell r="AM163">
            <v>0</v>
          </cell>
          <cell r="AN163" t="str">
            <v>Adjacent Street Traffic</v>
          </cell>
          <cell r="AO163" t="str">
            <v>Adjacent Street Traffic</v>
          </cell>
        </row>
        <row r="164">
          <cell r="A164">
            <v>920</v>
          </cell>
          <cell r="B164" t="str">
            <v>Copy, Print and Express Ship Store</v>
          </cell>
          <cell r="C164" t="str">
            <v>1,000 Sq Ft</v>
          </cell>
          <cell r="E164" t="str">
            <v>Avg</v>
          </cell>
          <cell r="F164" t="str">
            <v>*</v>
          </cell>
          <cell r="G164">
            <v>2.78</v>
          </cell>
          <cell r="H164">
            <v>7.41</v>
          </cell>
          <cell r="J164">
            <v>0</v>
          </cell>
          <cell r="K164">
            <v>0</v>
          </cell>
          <cell r="L164">
            <v>0</v>
          </cell>
          <cell r="M164">
            <v>0</v>
          </cell>
          <cell r="N164">
            <v>0</v>
          </cell>
          <cell r="O164">
            <v>0</v>
          </cell>
          <cell r="P164">
            <v>0</v>
          </cell>
          <cell r="Q164">
            <v>0</v>
          </cell>
          <cell r="R164">
            <v>0</v>
          </cell>
          <cell r="S164">
            <v>0</v>
          </cell>
          <cell r="T164">
            <v>0</v>
          </cell>
          <cell r="U164">
            <v>0</v>
          </cell>
          <cell r="V164">
            <v>0</v>
          </cell>
          <cell r="W164" t="str">
            <v>*</v>
          </cell>
          <cell r="X164">
            <v>2.78</v>
          </cell>
          <cell r="Y164">
            <v>7.41</v>
          </cell>
          <cell r="Z164">
            <v>0.75</v>
          </cell>
          <cell r="AA164">
            <v>0.25</v>
          </cell>
          <cell r="AB164">
            <v>0.44</v>
          </cell>
          <cell r="AC164">
            <v>0.56000000000000005</v>
          </cell>
          <cell r="AD164">
            <v>1</v>
          </cell>
          <cell r="AE164">
            <v>1</v>
          </cell>
          <cell r="AF164">
            <v>1</v>
          </cell>
          <cell r="AG164">
            <v>0</v>
          </cell>
          <cell r="AH164">
            <v>0</v>
          </cell>
          <cell r="AI164">
            <v>0</v>
          </cell>
          <cell r="AJ164">
            <v>0</v>
          </cell>
          <cell r="AK164">
            <v>0</v>
          </cell>
          <cell r="AL164">
            <v>0</v>
          </cell>
          <cell r="AM164">
            <v>0</v>
          </cell>
          <cell r="AN164" t="str">
            <v>Adjacent Street Traffic</v>
          </cell>
          <cell r="AO164" t="str">
            <v>Adjacent Street Traffic</v>
          </cell>
        </row>
        <row r="165">
          <cell r="A165">
            <v>925</v>
          </cell>
          <cell r="B165" t="str">
            <v>Drinking Place</v>
          </cell>
          <cell r="C165" t="str">
            <v>1,000 Sq Ft</v>
          </cell>
          <cell r="E165" t="str">
            <v>Avg</v>
          </cell>
          <cell r="F165" t="str">
            <v>*</v>
          </cell>
          <cell r="G165" t="str">
            <v>*</v>
          </cell>
          <cell r="H165">
            <v>11.34</v>
          </cell>
          <cell r="K165">
            <v>0</v>
          </cell>
          <cell r="L165">
            <v>0</v>
          </cell>
          <cell r="M165">
            <v>0</v>
          </cell>
          <cell r="N165">
            <v>0</v>
          </cell>
          <cell r="O165">
            <v>0</v>
          </cell>
          <cell r="P165">
            <v>0</v>
          </cell>
          <cell r="Q165">
            <v>0</v>
          </cell>
          <cell r="R165">
            <v>0</v>
          </cell>
          <cell r="S165">
            <v>0</v>
          </cell>
          <cell r="T165">
            <v>0</v>
          </cell>
          <cell r="U165">
            <v>0</v>
          </cell>
          <cell r="V165">
            <v>0</v>
          </cell>
          <cell r="W165" t="str">
            <v>*</v>
          </cell>
          <cell r="X165" t="str">
            <v>*</v>
          </cell>
          <cell r="Y165">
            <v>11.34</v>
          </cell>
          <cell r="AB165">
            <v>0.66</v>
          </cell>
          <cell r="AC165">
            <v>0.34</v>
          </cell>
          <cell r="AD165">
            <v>1</v>
          </cell>
          <cell r="AE165">
            <v>1</v>
          </cell>
          <cell r="AF165">
            <v>1</v>
          </cell>
          <cell r="AG165">
            <v>0</v>
          </cell>
          <cell r="AH165">
            <v>0</v>
          </cell>
          <cell r="AI165">
            <v>0</v>
          </cell>
          <cell r="AJ165">
            <v>0</v>
          </cell>
          <cell r="AK165">
            <v>0</v>
          </cell>
          <cell r="AL165">
            <v>0</v>
          </cell>
          <cell r="AM165">
            <v>0</v>
          </cell>
          <cell r="AN165" t="str">
            <v>Adjacent Street Traffic</v>
          </cell>
          <cell r="AO165" t="str">
            <v>Adjacent Street Traffic</v>
          </cell>
        </row>
        <row r="166">
          <cell r="A166">
            <v>931</v>
          </cell>
          <cell r="B166" t="str">
            <v>Quality Restaurant</v>
          </cell>
          <cell r="C166" t="str">
            <v>1,000 Sq Ft</v>
          </cell>
          <cell r="E166" t="str">
            <v>Avg</v>
          </cell>
          <cell r="F166">
            <v>89.95</v>
          </cell>
          <cell r="G166">
            <v>0.81</v>
          </cell>
          <cell r="H166">
            <v>7.49</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89.95</v>
          </cell>
          <cell r="X166">
            <v>0.81</v>
          </cell>
          <cell r="Y166">
            <v>7.49</v>
          </cell>
          <cell r="Z166">
            <v>0.82</v>
          </cell>
          <cell r="AA166">
            <v>0.18</v>
          </cell>
          <cell r="AB166">
            <v>0.67</v>
          </cell>
          <cell r="AC166">
            <v>0.33</v>
          </cell>
          <cell r="AD166">
            <v>1</v>
          </cell>
          <cell r="AE166">
            <v>1</v>
          </cell>
          <cell r="AF166">
            <v>0.56000000000000005</v>
          </cell>
          <cell r="AG166">
            <v>0</v>
          </cell>
          <cell r="AH166">
            <v>0</v>
          </cell>
          <cell r="AI166">
            <v>0</v>
          </cell>
          <cell r="AJ166">
            <v>0</v>
          </cell>
          <cell r="AK166">
            <v>0</v>
          </cell>
          <cell r="AL166">
            <v>0</v>
          </cell>
          <cell r="AM166">
            <v>0</v>
          </cell>
          <cell r="AN166" t="str">
            <v>Adjacent Street Traffic</v>
          </cell>
          <cell r="AO166" t="str">
            <v>Adjacent Street Traffic</v>
          </cell>
        </row>
        <row r="167">
          <cell r="A167">
            <v>932</v>
          </cell>
          <cell r="B167" t="str">
            <v>High-Turnover (Sit-Down) Restaurant</v>
          </cell>
          <cell r="C167" t="str">
            <v>1,000 Sq Ft</v>
          </cell>
          <cell r="E167" t="str">
            <v>Avg</v>
          </cell>
          <cell r="F167">
            <v>127.15</v>
          </cell>
          <cell r="G167">
            <v>10.81</v>
          </cell>
          <cell r="H167">
            <v>9.85</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127.15</v>
          </cell>
          <cell r="X167">
            <v>10.81</v>
          </cell>
          <cell r="Y167">
            <v>9.85</v>
          </cell>
          <cell r="Z167">
            <v>0.55000000000000004</v>
          </cell>
          <cell r="AA167">
            <v>0.45</v>
          </cell>
          <cell r="AB167">
            <v>0.6</v>
          </cell>
          <cell r="AC167">
            <v>0.4</v>
          </cell>
          <cell r="AD167">
            <v>1</v>
          </cell>
          <cell r="AE167">
            <v>1</v>
          </cell>
          <cell r="AF167">
            <v>0.56999999999999995</v>
          </cell>
          <cell r="AG167">
            <v>0</v>
          </cell>
          <cell r="AH167">
            <v>0</v>
          </cell>
          <cell r="AI167">
            <v>0</v>
          </cell>
          <cell r="AJ167">
            <v>0</v>
          </cell>
          <cell r="AK167">
            <v>0</v>
          </cell>
          <cell r="AL167">
            <v>0</v>
          </cell>
          <cell r="AM167">
            <v>0</v>
          </cell>
          <cell r="AN167" t="str">
            <v>Adjacent Street Traffic</v>
          </cell>
          <cell r="AO167" t="str">
            <v>Adjacent Street Traffic</v>
          </cell>
        </row>
        <row r="168">
          <cell r="A168" t="str">
            <v>933a</v>
          </cell>
          <cell r="B168" t="str">
            <v>Fast-Food Restaurant w/o D.T.</v>
          </cell>
          <cell r="C168" t="str">
            <v>1,000 Sq Ft</v>
          </cell>
          <cell r="E168" t="str">
            <v>Avg</v>
          </cell>
          <cell r="F168">
            <v>716</v>
          </cell>
          <cell r="G168">
            <v>43.87</v>
          </cell>
          <cell r="H168">
            <v>26.15</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716</v>
          </cell>
          <cell r="X168">
            <v>43.87</v>
          </cell>
          <cell r="Y168">
            <v>26.15</v>
          </cell>
          <cell r="Z168">
            <v>0.6</v>
          </cell>
          <cell r="AA168">
            <v>0.4</v>
          </cell>
          <cell r="AB168">
            <v>0.51</v>
          </cell>
          <cell r="AC168">
            <v>0.49</v>
          </cell>
          <cell r="AD168">
            <v>1</v>
          </cell>
          <cell r="AE168">
            <v>1</v>
          </cell>
          <cell r="AF168">
            <v>1</v>
          </cell>
          <cell r="AG168">
            <v>0</v>
          </cell>
          <cell r="AH168">
            <v>0</v>
          </cell>
          <cell r="AI168">
            <v>0</v>
          </cell>
          <cell r="AJ168">
            <v>0</v>
          </cell>
          <cell r="AK168">
            <v>0</v>
          </cell>
          <cell r="AL168">
            <v>0</v>
          </cell>
          <cell r="AM168">
            <v>0</v>
          </cell>
          <cell r="AN168" t="str">
            <v>Adjacent Street Traffic</v>
          </cell>
          <cell r="AO168" t="str">
            <v>Adjacent Street Traffic</v>
          </cell>
        </row>
        <row r="169">
          <cell r="A169" t="str">
            <v>933b</v>
          </cell>
          <cell r="B169" t="str">
            <v>Fast-Food Restaurant w/o D.T. - Yogurt</v>
          </cell>
          <cell r="C169" t="str">
            <v>1,000 Sq Ft</v>
          </cell>
          <cell r="E169" t="str">
            <v>Avg</v>
          </cell>
          <cell r="F169" t="str">
            <v>*</v>
          </cell>
          <cell r="G169" t="str">
            <v>*</v>
          </cell>
          <cell r="H169">
            <v>15.12</v>
          </cell>
          <cell r="K169">
            <v>0</v>
          </cell>
          <cell r="L169">
            <v>0</v>
          </cell>
          <cell r="M169">
            <v>0</v>
          </cell>
          <cell r="N169">
            <v>0</v>
          </cell>
          <cell r="O169">
            <v>0</v>
          </cell>
          <cell r="P169">
            <v>0</v>
          </cell>
          <cell r="Q169">
            <v>0</v>
          </cell>
          <cell r="R169">
            <v>0</v>
          </cell>
          <cell r="S169">
            <v>0</v>
          </cell>
          <cell r="T169">
            <v>0</v>
          </cell>
          <cell r="U169">
            <v>0</v>
          </cell>
          <cell r="V169">
            <v>0</v>
          </cell>
          <cell r="W169" t="str">
            <v>*</v>
          </cell>
          <cell r="X169" t="str">
            <v>*</v>
          </cell>
          <cell r="Y169">
            <v>15.12</v>
          </cell>
          <cell r="AB169">
            <v>0.38</v>
          </cell>
          <cell r="AC169">
            <v>0.62</v>
          </cell>
          <cell r="AD169">
            <v>1</v>
          </cell>
          <cell r="AE169">
            <v>1</v>
          </cell>
          <cell r="AF169">
            <v>1</v>
          </cell>
          <cell r="AG169">
            <v>0</v>
          </cell>
          <cell r="AH169">
            <v>0</v>
          </cell>
          <cell r="AI169">
            <v>0</v>
          </cell>
          <cell r="AJ169">
            <v>0</v>
          </cell>
          <cell r="AK169">
            <v>0</v>
          </cell>
          <cell r="AL169">
            <v>0</v>
          </cell>
          <cell r="AM169">
            <v>0</v>
          </cell>
          <cell r="AN169" t="str">
            <v>Adjacent Street Traffic</v>
          </cell>
          <cell r="AO169" t="str">
            <v>Adjacent Street Traffic</v>
          </cell>
        </row>
        <row r="170">
          <cell r="A170">
            <v>934</v>
          </cell>
          <cell r="B170" t="str">
            <v>Fast-Food Restaurant w/ D.T.</v>
          </cell>
          <cell r="C170" t="str">
            <v>1,000 Sq Ft</v>
          </cell>
          <cell r="E170" t="str">
            <v>Avg</v>
          </cell>
          <cell r="F170">
            <v>496.12</v>
          </cell>
          <cell r="G170">
            <v>45.42</v>
          </cell>
          <cell r="H170">
            <v>32.65</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496.12</v>
          </cell>
          <cell r="X170">
            <v>45.42</v>
          </cell>
          <cell r="Y170">
            <v>32.65</v>
          </cell>
          <cell r="Z170">
            <v>0.51</v>
          </cell>
          <cell r="AA170">
            <v>0.49</v>
          </cell>
          <cell r="AB170">
            <v>0.52</v>
          </cell>
          <cell r="AC170">
            <v>0.48</v>
          </cell>
          <cell r="AD170">
            <v>1</v>
          </cell>
          <cell r="AE170">
            <v>0.51</v>
          </cell>
          <cell r="AF170">
            <v>0.5</v>
          </cell>
          <cell r="AG170">
            <v>0</v>
          </cell>
          <cell r="AH170">
            <v>0</v>
          </cell>
          <cell r="AI170">
            <v>0</v>
          </cell>
          <cell r="AJ170">
            <v>0</v>
          </cell>
          <cell r="AK170">
            <v>0</v>
          </cell>
          <cell r="AL170">
            <v>0</v>
          </cell>
          <cell r="AM170">
            <v>0</v>
          </cell>
          <cell r="AN170" t="str">
            <v>Adjacent Street Traffic</v>
          </cell>
          <cell r="AO170" t="str">
            <v>Adjacent Street Traffic</v>
          </cell>
        </row>
        <row r="171">
          <cell r="A171">
            <v>935</v>
          </cell>
          <cell r="B171" t="str">
            <v>Fast-Food Restaurant w/ D.T. No Indoor Seats</v>
          </cell>
          <cell r="C171" t="str">
            <v>1,000 Sq Ft</v>
          </cell>
          <cell r="E171" t="str">
            <v>Avg</v>
          </cell>
          <cell r="F171" t="str">
            <v>*</v>
          </cell>
          <cell r="G171">
            <v>24.43</v>
          </cell>
          <cell r="H171">
            <v>44.99</v>
          </cell>
          <cell r="J171">
            <v>0</v>
          </cell>
          <cell r="K171">
            <v>0</v>
          </cell>
          <cell r="L171">
            <v>0</v>
          </cell>
          <cell r="M171">
            <v>0</v>
          </cell>
          <cell r="N171">
            <v>0</v>
          </cell>
          <cell r="O171">
            <v>0</v>
          </cell>
          <cell r="P171">
            <v>0</v>
          </cell>
          <cell r="Q171">
            <v>0</v>
          </cell>
          <cell r="R171">
            <v>0</v>
          </cell>
          <cell r="S171">
            <v>0</v>
          </cell>
          <cell r="T171">
            <v>0</v>
          </cell>
          <cell r="U171">
            <v>0</v>
          </cell>
          <cell r="V171">
            <v>0</v>
          </cell>
          <cell r="W171" t="str">
            <v>*</v>
          </cell>
          <cell r="X171">
            <v>24.43</v>
          </cell>
          <cell r="Y171">
            <v>44.99</v>
          </cell>
          <cell r="Z171">
            <v>0.47</v>
          </cell>
          <cell r="AA171">
            <v>0.53</v>
          </cell>
          <cell r="AB171">
            <v>0.51</v>
          </cell>
          <cell r="AC171">
            <v>0.49</v>
          </cell>
          <cell r="AD171">
            <v>1</v>
          </cell>
          <cell r="AE171">
            <v>1</v>
          </cell>
          <cell r="AF171">
            <v>1</v>
          </cell>
          <cell r="AG171">
            <v>0</v>
          </cell>
          <cell r="AH171">
            <v>0</v>
          </cell>
          <cell r="AI171">
            <v>0</v>
          </cell>
          <cell r="AJ171">
            <v>0</v>
          </cell>
          <cell r="AK171">
            <v>0</v>
          </cell>
          <cell r="AL171">
            <v>0</v>
          </cell>
          <cell r="AM171">
            <v>0</v>
          </cell>
          <cell r="AN171" t="str">
            <v>Adjacent Street Traffic</v>
          </cell>
          <cell r="AO171" t="str">
            <v>Adjacent Street Traffic</v>
          </cell>
        </row>
        <row r="172">
          <cell r="A172" t="str">
            <v>936a</v>
          </cell>
          <cell r="B172" t="str">
            <v xml:space="preserve">Coffee/Donut Shop w/o D.T. </v>
          </cell>
          <cell r="C172" t="str">
            <v>1,000 Sq Ft</v>
          </cell>
          <cell r="E172" t="str">
            <v>Avg</v>
          </cell>
          <cell r="F172" t="str">
            <v>*</v>
          </cell>
          <cell r="G172">
            <v>108.38</v>
          </cell>
          <cell r="H172">
            <v>40.75</v>
          </cell>
          <cell r="J172">
            <v>0</v>
          </cell>
          <cell r="K172">
            <v>0</v>
          </cell>
          <cell r="L172">
            <v>0</v>
          </cell>
          <cell r="M172">
            <v>0</v>
          </cell>
          <cell r="N172">
            <v>0</v>
          </cell>
          <cell r="O172">
            <v>0</v>
          </cell>
          <cell r="P172">
            <v>0</v>
          </cell>
          <cell r="Q172">
            <v>0</v>
          </cell>
          <cell r="R172">
            <v>0</v>
          </cell>
          <cell r="S172">
            <v>0</v>
          </cell>
          <cell r="T172">
            <v>0</v>
          </cell>
          <cell r="U172">
            <v>0</v>
          </cell>
          <cell r="V172">
            <v>0</v>
          </cell>
          <cell r="W172" t="str">
            <v>*</v>
          </cell>
          <cell r="X172">
            <v>108.38</v>
          </cell>
          <cell r="Y172">
            <v>40.75</v>
          </cell>
          <cell r="Z172">
            <v>0.51</v>
          </cell>
          <cell r="AA172">
            <v>0.49</v>
          </cell>
          <cell r="AB172">
            <v>0.5</v>
          </cell>
          <cell r="AC172">
            <v>0.5</v>
          </cell>
          <cell r="AD172">
            <v>1</v>
          </cell>
          <cell r="AE172">
            <v>1</v>
          </cell>
          <cell r="AF172">
            <v>1</v>
          </cell>
          <cell r="AG172">
            <v>0</v>
          </cell>
          <cell r="AH172">
            <v>0</v>
          </cell>
          <cell r="AI172">
            <v>0</v>
          </cell>
          <cell r="AJ172">
            <v>0</v>
          </cell>
          <cell r="AK172">
            <v>0</v>
          </cell>
          <cell r="AL172">
            <v>0</v>
          </cell>
          <cell r="AM172">
            <v>0</v>
          </cell>
          <cell r="AN172" t="str">
            <v>Adjacent Street Traffic</v>
          </cell>
          <cell r="AO172" t="str">
            <v>Adjacent Street Traffic</v>
          </cell>
        </row>
        <row r="173">
          <cell r="A173" t="str">
            <v>936b</v>
          </cell>
          <cell r="B173" t="str">
            <v>Donut/Ice Cream Shop w/o D.T.</v>
          </cell>
          <cell r="C173" t="str">
            <v>1,000 Sq Ft</v>
          </cell>
          <cell r="E173" t="str">
            <v>Avg</v>
          </cell>
          <cell r="F173" t="str">
            <v>*</v>
          </cell>
          <cell r="G173" t="str">
            <v>*</v>
          </cell>
          <cell r="H173">
            <v>20</v>
          </cell>
          <cell r="K173">
            <v>0</v>
          </cell>
          <cell r="L173">
            <v>0</v>
          </cell>
          <cell r="M173">
            <v>0</v>
          </cell>
          <cell r="N173">
            <v>0</v>
          </cell>
          <cell r="O173">
            <v>0</v>
          </cell>
          <cell r="P173">
            <v>0</v>
          </cell>
          <cell r="Q173">
            <v>0</v>
          </cell>
          <cell r="R173">
            <v>0</v>
          </cell>
          <cell r="S173">
            <v>0</v>
          </cell>
          <cell r="T173">
            <v>0</v>
          </cell>
          <cell r="U173">
            <v>0</v>
          </cell>
          <cell r="V173">
            <v>0</v>
          </cell>
          <cell r="W173" t="str">
            <v>*</v>
          </cell>
          <cell r="X173" t="str">
            <v>*</v>
          </cell>
          <cell r="Y173">
            <v>20</v>
          </cell>
          <cell r="AB173">
            <v>0.5</v>
          </cell>
          <cell r="AC173">
            <v>0.5</v>
          </cell>
          <cell r="AD173">
            <v>1</v>
          </cell>
          <cell r="AE173">
            <v>1</v>
          </cell>
          <cell r="AF173">
            <v>1</v>
          </cell>
          <cell r="AG173">
            <v>0</v>
          </cell>
          <cell r="AH173">
            <v>0</v>
          </cell>
          <cell r="AI173">
            <v>0</v>
          </cell>
          <cell r="AJ173">
            <v>0</v>
          </cell>
          <cell r="AK173">
            <v>0</v>
          </cell>
          <cell r="AL173">
            <v>0</v>
          </cell>
          <cell r="AM173">
            <v>0</v>
          </cell>
          <cell r="AN173" t="str">
            <v>Adjacent Street Traffic</v>
          </cell>
          <cell r="AO173" t="str">
            <v>Adjacent Street Traffic</v>
          </cell>
        </row>
        <row r="174">
          <cell r="A174" t="str">
            <v>936c</v>
          </cell>
          <cell r="B174" t="str">
            <v>Donut/Sandwich Shop w/o D.T.</v>
          </cell>
          <cell r="C174" t="str">
            <v>1,000 Sq Ft</v>
          </cell>
          <cell r="E174" t="str">
            <v>Avg</v>
          </cell>
          <cell r="F174" t="str">
            <v>*</v>
          </cell>
          <cell r="G174">
            <v>59.75</v>
          </cell>
          <cell r="H174">
            <v>13</v>
          </cell>
          <cell r="J174">
            <v>0</v>
          </cell>
          <cell r="K174">
            <v>0</v>
          </cell>
          <cell r="L174">
            <v>0</v>
          </cell>
          <cell r="M174">
            <v>0</v>
          </cell>
          <cell r="N174">
            <v>0</v>
          </cell>
          <cell r="O174">
            <v>0</v>
          </cell>
          <cell r="P174">
            <v>0</v>
          </cell>
          <cell r="Q174">
            <v>0</v>
          </cell>
          <cell r="R174">
            <v>0</v>
          </cell>
          <cell r="S174">
            <v>0</v>
          </cell>
          <cell r="T174">
            <v>0</v>
          </cell>
          <cell r="U174">
            <v>0</v>
          </cell>
          <cell r="V174">
            <v>0</v>
          </cell>
          <cell r="W174" t="str">
            <v>*</v>
          </cell>
          <cell r="X174">
            <v>59.75</v>
          </cell>
          <cell r="Y174">
            <v>13</v>
          </cell>
          <cell r="Z174">
            <v>0.49</v>
          </cell>
          <cell r="AA174">
            <v>0.51</v>
          </cell>
          <cell r="AB174">
            <v>0.52</v>
          </cell>
          <cell r="AC174">
            <v>0.48</v>
          </cell>
          <cell r="AD174">
            <v>1</v>
          </cell>
          <cell r="AE174">
            <v>1</v>
          </cell>
          <cell r="AF174">
            <v>1</v>
          </cell>
          <cell r="AG174">
            <v>0</v>
          </cell>
          <cell r="AH174">
            <v>0</v>
          </cell>
          <cell r="AI174">
            <v>0</v>
          </cell>
          <cell r="AJ174">
            <v>0</v>
          </cell>
          <cell r="AK174">
            <v>0</v>
          </cell>
          <cell r="AL174">
            <v>0</v>
          </cell>
          <cell r="AM174">
            <v>0</v>
          </cell>
          <cell r="AN174" t="str">
            <v>Adjacent Street Traffic</v>
          </cell>
          <cell r="AO174" t="str">
            <v>Adjacent Street Traffic</v>
          </cell>
        </row>
        <row r="175">
          <cell r="A175">
            <v>937</v>
          </cell>
          <cell r="B175" t="str">
            <v xml:space="preserve">Coffee/Donut Shop w/ D.T. </v>
          </cell>
          <cell r="C175" t="str">
            <v>1,000 Sq Ft</v>
          </cell>
          <cell r="E175" t="str">
            <v>Avg</v>
          </cell>
          <cell r="F175">
            <v>818.58</v>
          </cell>
          <cell r="G175">
            <v>100.58</v>
          </cell>
          <cell r="H175">
            <v>42.8</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818.58</v>
          </cell>
          <cell r="X175">
            <v>100.58</v>
          </cell>
          <cell r="Y175">
            <v>42.8</v>
          </cell>
          <cell r="Z175">
            <v>0.51</v>
          </cell>
          <cell r="AA175">
            <v>0.49</v>
          </cell>
          <cell r="AB175">
            <v>0.5</v>
          </cell>
          <cell r="AC175">
            <v>0.5</v>
          </cell>
          <cell r="AD175">
            <v>1</v>
          </cell>
          <cell r="AE175">
            <v>1</v>
          </cell>
          <cell r="AF175">
            <v>1</v>
          </cell>
          <cell r="AG175">
            <v>0</v>
          </cell>
          <cell r="AH175">
            <v>0</v>
          </cell>
          <cell r="AI175">
            <v>0</v>
          </cell>
          <cell r="AJ175">
            <v>0</v>
          </cell>
          <cell r="AK175">
            <v>0</v>
          </cell>
          <cell r="AL175">
            <v>0</v>
          </cell>
          <cell r="AM175">
            <v>0</v>
          </cell>
          <cell r="AN175" t="str">
            <v>Adjacent Street Traffic</v>
          </cell>
          <cell r="AO175" t="str">
            <v>Adjacent Street Traffic</v>
          </cell>
        </row>
        <row r="176">
          <cell r="A176" t="str">
            <v>938a</v>
          </cell>
          <cell r="B176" t="str">
            <v>Coffee/Donut Shop w/ D.T. No Indoor Seats</v>
          </cell>
          <cell r="C176" t="str">
            <v>1,000 Sq Ft</v>
          </cell>
          <cell r="E176" t="str">
            <v>Avg</v>
          </cell>
          <cell r="F176">
            <v>1800</v>
          </cell>
          <cell r="G176">
            <v>303.33</v>
          </cell>
          <cell r="H176">
            <v>75</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1800</v>
          </cell>
          <cell r="X176">
            <v>303.33</v>
          </cell>
          <cell r="Y176">
            <v>75</v>
          </cell>
          <cell r="Z176">
            <v>0.5</v>
          </cell>
          <cell r="AA176">
            <v>0.5</v>
          </cell>
          <cell r="AB176">
            <v>0.5</v>
          </cell>
          <cell r="AC176">
            <v>0.5</v>
          </cell>
          <cell r="AD176">
            <v>0.11</v>
          </cell>
          <cell r="AE176">
            <v>0.11</v>
          </cell>
          <cell r="AF176">
            <v>0.11</v>
          </cell>
          <cell r="AG176">
            <v>0</v>
          </cell>
          <cell r="AH176">
            <v>0</v>
          </cell>
          <cell r="AI176">
            <v>0</v>
          </cell>
          <cell r="AJ176">
            <v>0</v>
          </cell>
          <cell r="AK176">
            <v>0</v>
          </cell>
          <cell r="AL176">
            <v>0</v>
          </cell>
          <cell r="AM176">
            <v>0</v>
          </cell>
          <cell r="AN176" t="str">
            <v>Adjacent Street Traffic</v>
          </cell>
          <cell r="AO176" t="str">
            <v>Adjacent Street Traffic</v>
          </cell>
        </row>
        <row r="177">
          <cell r="A177" t="str">
            <v>938b</v>
          </cell>
          <cell r="B177" t="str">
            <v>Portable Coffee Stand w/ D.T. No Indoor Seats</v>
          </cell>
          <cell r="C177" t="str">
            <v>1,000 Sq Ft</v>
          </cell>
          <cell r="E177" t="str">
            <v>Avg</v>
          </cell>
          <cell r="F177" t="str">
            <v>*</v>
          </cell>
          <cell r="G177">
            <v>396.67</v>
          </cell>
          <cell r="H177">
            <v>71.540000000000006</v>
          </cell>
          <cell r="J177">
            <v>0</v>
          </cell>
          <cell r="K177">
            <v>0</v>
          </cell>
          <cell r="L177">
            <v>0</v>
          </cell>
          <cell r="M177">
            <v>0</v>
          </cell>
          <cell r="N177">
            <v>0</v>
          </cell>
          <cell r="O177">
            <v>0</v>
          </cell>
          <cell r="P177">
            <v>0</v>
          </cell>
          <cell r="Q177">
            <v>0</v>
          </cell>
          <cell r="R177">
            <v>0</v>
          </cell>
          <cell r="S177">
            <v>0</v>
          </cell>
          <cell r="T177">
            <v>0</v>
          </cell>
          <cell r="U177">
            <v>0</v>
          </cell>
          <cell r="V177">
            <v>0</v>
          </cell>
          <cell r="W177" t="str">
            <v>*</v>
          </cell>
          <cell r="X177">
            <v>396.67</v>
          </cell>
          <cell r="Y177">
            <v>71.540000000000006</v>
          </cell>
          <cell r="Z177">
            <v>0.5</v>
          </cell>
          <cell r="AA177">
            <v>0.5</v>
          </cell>
          <cell r="AB177">
            <v>0.52</v>
          </cell>
          <cell r="AC177">
            <v>0.48</v>
          </cell>
          <cell r="AD177">
            <v>0.11</v>
          </cell>
          <cell r="AE177">
            <v>0.11</v>
          </cell>
          <cell r="AF177">
            <v>0.11</v>
          </cell>
          <cell r="AG177">
            <v>0</v>
          </cell>
          <cell r="AH177">
            <v>0</v>
          </cell>
          <cell r="AI177">
            <v>0</v>
          </cell>
          <cell r="AJ177">
            <v>0</v>
          </cell>
          <cell r="AK177">
            <v>0</v>
          </cell>
          <cell r="AL177">
            <v>0</v>
          </cell>
          <cell r="AM177">
            <v>0</v>
          </cell>
          <cell r="AN177" t="str">
            <v>Adjacent Street Traffic</v>
          </cell>
          <cell r="AO177" t="str">
            <v>Adjacent Street Traffic</v>
          </cell>
        </row>
        <row r="178">
          <cell r="A178">
            <v>939</v>
          </cell>
          <cell r="B178" t="str">
            <v>Bread/Donut/Bagel Shop w/o D.T.</v>
          </cell>
          <cell r="C178" t="str">
            <v>1,000 Sq Ft</v>
          </cell>
          <cell r="E178" t="str">
            <v>Avg</v>
          </cell>
          <cell r="F178" t="str">
            <v>*</v>
          </cell>
          <cell r="G178">
            <v>70.22</v>
          </cell>
          <cell r="H178">
            <v>28</v>
          </cell>
          <cell r="J178">
            <v>0</v>
          </cell>
          <cell r="K178">
            <v>0</v>
          </cell>
          <cell r="L178">
            <v>0</v>
          </cell>
          <cell r="M178">
            <v>0</v>
          </cell>
          <cell r="N178">
            <v>0</v>
          </cell>
          <cell r="O178">
            <v>0</v>
          </cell>
          <cell r="P178">
            <v>0</v>
          </cell>
          <cell r="Q178">
            <v>0</v>
          </cell>
          <cell r="R178">
            <v>0</v>
          </cell>
          <cell r="S178">
            <v>0</v>
          </cell>
          <cell r="T178">
            <v>0</v>
          </cell>
          <cell r="U178">
            <v>0</v>
          </cell>
          <cell r="V178">
            <v>0</v>
          </cell>
          <cell r="W178" t="str">
            <v>*</v>
          </cell>
          <cell r="X178">
            <v>70.22</v>
          </cell>
          <cell r="Y178">
            <v>28</v>
          </cell>
          <cell r="Z178">
            <v>0.47</v>
          </cell>
          <cell r="AA178">
            <v>0.53</v>
          </cell>
          <cell r="AB178">
            <v>0.5</v>
          </cell>
          <cell r="AC178">
            <v>0.5</v>
          </cell>
          <cell r="AD178">
            <v>1</v>
          </cell>
          <cell r="AE178">
            <v>1</v>
          </cell>
          <cell r="AF178">
            <v>1</v>
          </cell>
          <cell r="AG178">
            <v>0</v>
          </cell>
          <cell r="AH178">
            <v>0</v>
          </cell>
          <cell r="AI178">
            <v>0</v>
          </cell>
          <cell r="AJ178">
            <v>0</v>
          </cell>
          <cell r="AK178">
            <v>0</v>
          </cell>
          <cell r="AL178">
            <v>0</v>
          </cell>
          <cell r="AM178">
            <v>0</v>
          </cell>
          <cell r="AN178" t="str">
            <v>Adjacent Street Traffic</v>
          </cell>
          <cell r="AO178" t="str">
            <v>Adjacent Street Traffic</v>
          </cell>
        </row>
        <row r="179">
          <cell r="A179">
            <v>940</v>
          </cell>
          <cell r="B179" t="str">
            <v>Bread/Donut/Bagel Shop w/ D.T.</v>
          </cell>
          <cell r="C179" t="str">
            <v>1,000 Sq Ft</v>
          </cell>
          <cell r="E179" t="str">
            <v>Avg</v>
          </cell>
          <cell r="F179" t="str">
            <v>*</v>
          </cell>
          <cell r="G179">
            <v>38.6</v>
          </cell>
          <cell r="H179">
            <v>18.989999999999998</v>
          </cell>
          <cell r="J179">
            <v>0</v>
          </cell>
          <cell r="K179">
            <v>0</v>
          </cell>
          <cell r="L179">
            <v>0</v>
          </cell>
          <cell r="M179">
            <v>0</v>
          </cell>
          <cell r="N179">
            <v>0</v>
          </cell>
          <cell r="O179">
            <v>0</v>
          </cell>
          <cell r="P179">
            <v>0</v>
          </cell>
          <cell r="Q179">
            <v>0</v>
          </cell>
          <cell r="R179">
            <v>0</v>
          </cell>
          <cell r="S179">
            <v>0</v>
          </cell>
          <cell r="T179">
            <v>0</v>
          </cell>
          <cell r="U179">
            <v>0</v>
          </cell>
          <cell r="V179">
            <v>0</v>
          </cell>
          <cell r="W179" t="str">
            <v>*</v>
          </cell>
          <cell r="X179">
            <v>38.6</v>
          </cell>
          <cell r="Y179">
            <v>18.989999999999998</v>
          </cell>
          <cell r="Z179">
            <v>0.5</v>
          </cell>
          <cell r="AA179">
            <v>0.5</v>
          </cell>
          <cell r="AB179">
            <v>0.49</v>
          </cell>
          <cell r="AC179">
            <v>0.51</v>
          </cell>
          <cell r="AD179">
            <v>1</v>
          </cell>
          <cell r="AE179">
            <v>1</v>
          </cell>
          <cell r="AF179">
            <v>1</v>
          </cell>
          <cell r="AG179">
            <v>0</v>
          </cell>
          <cell r="AH179">
            <v>0</v>
          </cell>
          <cell r="AI179">
            <v>0</v>
          </cell>
          <cell r="AJ179">
            <v>0</v>
          </cell>
          <cell r="AK179">
            <v>0</v>
          </cell>
          <cell r="AL179">
            <v>0</v>
          </cell>
          <cell r="AM179">
            <v>0</v>
          </cell>
          <cell r="AN179" t="str">
            <v>Adjacent Street Traffic</v>
          </cell>
          <cell r="AO179" t="str">
            <v>Adjacent Street Traffic</v>
          </cell>
          <cell r="AQ179" t="str">
            <v>Ln(T) = 1.50Ln(X) + 4.29</v>
          </cell>
          <cell r="AT179">
            <v>0.77</v>
          </cell>
          <cell r="AW179">
            <v>0</v>
          </cell>
        </row>
        <row r="180">
          <cell r="A180">
            <v>941</v>
          </cell>
          <cell r="B180" t="str">
            <v>Quick Lubrication Vehicle Shop</v>
          </cell>
          <cell r="C180" t="str">
            <v>Servicing Position(s)</v>
          </cell>
          <cell r="E180" t="str">
            <v>Avg</v>
          </cell>
          <cell r="F180">
            <v>40</v>
          </cell>
          <cell r="G180">
            <v>3</v>
          </cell>
          <cell r="H180">
            <v>5.19</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40</v>
          </cell>
          <cell r="X180">
            <v>3</v>
          </cell>
          <cell r="Y180">
            <v>5.19</v>
          </cell>
          <cell r="Z180">
            <v>0.67</v>
          </cell>
          <cell r="AA180">
            <v>0.33</v>
          </cell>
          <cell r="AB180">
            <v>0.55000000000000004</v>
          </cell>
          <cell r="AC180">
            <v>0.45</v>
          </cell>
          <cell r="AD180">
            <v>1</v>
          </cell>
          <cell r="AE180">
            <v>1</v>
          </cell>
          <cell r="AF180">
            <v>1</v>
          </cell>
          <cell r="AG180">
            <v>0</v>
          </cell>
          <cell r="AH180">
            <v>0</v>
          </cell>
          <cell r="AI180">
            <v>0</v>
          </cell>
          <cell r="AJ180">
            <v>0</v>
          </cell>
          <cell r="AK180">
            <v>0</v>
          </cell>
          <cell r="AL180">
            <v>0</v>
          </cell>
          <cell r="AM180">
            <v>0</v>
          </cell>
          <cell r="AN180" t="str">
            <v>Adjacent Street Traffic</v>
          </cell>
          <cell r="AO180" t="str">
            <v>Adjacent Street Traffic</v>
          </cell>
        </row>
        <row r="181">
          <cell r="A181">
            <v>942</v>
          </cell>
          <cell r="B181" t="str">
            <v>Automobile Care Center</v>
          </cell>
          <cell r="C181" t="str">
            <v>1,000 Sq Ft GLA</v>
          </cell>
          <cell r="E181" t="str">
            <v>Avg</v>
          </cell>
          <cell r="F181" t="str">
            <v>*</v>
          </cell>
          <cell r="G181">
            <v>2.25</v>
          </cell>
          <cell r="H181">
            <v>3.11</v>
          </cell>
          <cell r="J181">
            <v>0</v>
          </cell>
          <cell r="K181">
            <v>0</v>
          </cell>
          <cell r="L181">
            <v>0</v>
          </cell>
          <cell r="M181">
            <v>0</v>
          </cell>
          <cell r="N181">
            <v>0</v>
          </cell>
          <cell r="O181">
            <v>0</v>
          </cell>
          <cell r="P181">
            <v>0</v>
          </cell>
          <cell r="Q181">
            <v>0</v>
          </cell>
          <cell r="R181">
            <v>0</v>
          </cell>
          <cell r="S181">
            <v>0</v>
          </cell>
          <cell r="T181">
            <v>0</v>
          </cell>
          <cell r="U181">
            <v>0</v>
          </cell>
          <cell r="V181">
            <v>0</v>
          </cell>
          <cell r="W181" t="str">
            <v>*</v>
          </cell>
          <cell r="X181">
            <v>2.25</v>
          </cell>
          <cell r="Y181">
            <v>3.11</v>
          </cell>
          <cell r="Z181">
            <v>0.66</v>
          </cell>
          <cell r="AA181">
            <v>0.34</v>
          </cell>
          <cell r="AB181">
            <v>0.48</v>
          </cell>
          <cell r="AC181">
            <v>0.52</v>
          </cell>
          <cell r="AD181">
            <v>1</v>
          </cell>
          <cell r="AE181">
            <v>1</v>
          </cell>
          <cell r="AF181">
            <v>1</v>
          </cell>
          <cell r="AG181">
            <v>0</v>
          </cell>
          <cell r="AH181">
            <v>0</v>
          </cell>
          <cell r="AI181">
            <v>0</v>
          </cell>
          <cell r="AJ181">
            <v>0</v>
          </cell>
          <cell r="AK181">
            <v>0</v>
          </cell>
          <cell r="AL181">
            <v>0</v>
          </cell>
          <cell r="AM181">
            <v>0</v>
          </cell>
          <cell r="AN181" t="str">
            <v>Adjacent Street Traffic</v>
          </cell>
          <cell r="AO181" t="str">
            <v>Adjacent Street Traffic</v>
          </cell>
          <cell r="AR181" t="str">
            <v>T = 2.41(X) + 11.79</v>
          </cell>
          <cell r="AU181">
            <v>0.83</v>
          </cell>
          <cell r="AX181">
            <v>0</v>
          </cell>
        </row>
        <row r="182">
          <cell r="A182">
            <v>943</v>
          </cell>
          <cell r="B182" t="str">
            <v>Automobile Parts and Service Center</v>
          </cell>
          <cell r="C182" t="str">
            <v>1,000 Sq Ft</v>
          </cell>
          <cell r="E182" t="str">
            <v>Avg</v>
          </cell>
          <cell r="F182" t="str">
            <v>*</v>
          </cell>
          <cell r="G182" t="str">
            <v>*</v>
          </cell>
          <cell r="H182">
            <v>4.46</v>
          </cell>
          <cell r="K182">
            <v>0</v>
          </cell>
          <cell r="L182">
            <v>0</v>
          </cell>
          <cell r="M182">
            <v>0</v>
          </cell>
          <cell r="N182">
            <v>0</v>
          </cell>
          <cell r="O182">
            <v>0</v>
          </cell>
          <cell r="P182">
            <v>0</v>
          </cell>
          <cell r="Q182">
            <v>0</v>
          </cell>
          <cell r="R182">
            <v>0</v>
          </cell>
          <cell r="S182">
            <v>0</v>
          </cell>
          <cell r="T182">
            <v>0</v>
          </cell>
          <cell r="U182">
            <v>0</v>
          </cell>
          <cell r="V182">
            <v>0</v>
          </cell>
          <cell r="W182" t="str">
            <v>*</v>
          </cell>
          <cell r="X182" t="str">
            <v>*</v>
          </cell>
          <cell r="Y182">
            <v>4.46</v>
          </cell>
          <cell r="AB182">
            <v>0.42</v>
          </cell>
          <cell r="AC182">
            <v>0.57999999999999996</v>
          </cell>
          <cell r="AD182">
            <v>1</v>
          </cell>
          <cell r="AE182">
            <v>1</v>
          </cell>
          <cell r="AF182">
            <v>1</v>
          </cell>
          <cell r="AG182">
            <v>0</v>
          </cell>
          <cell r="AH182">
            <v>0</v>
          </cell>
          <cell r="AI182">
            <v>0</v>
          </cell>
          <cell r="AJ182">
            <v>0</v>
          </cell>
          <cell r="AK182">
            <v>0</v>
          </cell>
          <cell r="AL182">
            <v>0</v>
          </cell>
          <cell r="AM182">
            <v>0</v>
          </cell>
          <cell r="AN182" t="str">
            <v>Adjacent Street Traffic</v>
          </cell>
          <cell r="AO182" t="str">
            <v>Adjacent Street Traffic</v>
          </cell>
        </row>
        <row r="183">
          <cell r="A183">
            <v>944</v>
          </cell>
          <cell r="B183" t="str">
            <v>Gasoline/Service Station</v>
          </cell>
          <cell r="C183" t="str">
            <v>Fueling Position(s)</v>
          </cell>
          <cell r="E183" t="str">
            <v>Avg</v>
          </cell>
          <cell r="F183">
            <v>168.56</v>
          </cell>
          <cell r="G183">
            <v>12.16</v>
          </cell>
          <cell r="H183">
            <v>13.87</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168.56</v>
          </cell>
          <cell r="X183">
            <v>12.16</v>
          </cell>
          <cell r="Y183">
            <v>13.87</v>
          </cell>
          <cell r="Z183">
            <v>0.51</v>
          </cell>
          <cell r="AA183">
            <v>0.49</v>
          </cell>
          <cell r="AB183">
            <v>0.5</v>
          </cell>
          <cell r="AC183">
            <v>0.5</v>
          </cell>
          <cell r="AD183">
            <v>1</v>
          </cell>
          <cell r="AE183">
            <v>0.42</v>
          </cell>
          <cell r="AF183">
            <v>0.57999999999999996</v>
          </cell>
          <cell r="AG183">
            <v>0</v>
          </cell>
          <cell r="AH183">
            <v>0</v>
          </cell>
          <cell r="AI183">
            <v>0</v>
          </cell>
          <cell r="AJ183">
            <v>0</v>
          </cell>
          <cell r="AK183">
            <v>0</v>
          </cell>
          <cell r="AL183">
            <v>0</v>
          </cell>
          <cell r="AM183">
            <v>0</v>
          </cell>
          <cell r="AN183" t="str">
            <v>Adjacent Street Traffic</v>
          </cell>
          <cell r="AO183" t="str">
            <v>Adjacent Street Traffic</v>
          </cell>
          <cell r="AQ183" t="str">
            <v>T = 10.27(X) + 13.89</v>
          </cell>
          <cell r="AT183">
            <v>0.56000000000000005</v>
          </cell>
          <cell r="AW183">
            <v>0</v>
          </cell>
        </row>
        <row r="184">
          <cell r="A184">
            <v>945</v>
          </cell>
          <cell r="B184" t="str">
            <v>Gasoline Station w/ Convenience Market</v>
          </cell>
          <cell r="C184" t="str">
            <v>Fueling Position(s)</v>
          </cell>
          <cell r="E184" t="str">
            <v>Avg</v>
          </cell>
          <cell r="F184">
            <v>162.78</v>
          </cell>
          <cell r="G184">
            <v>10.16</v>
          </cell>
          <cell r="H184">
            <v>13.51</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162.78</v>
          </cell>
          <cell r="X184">
            <v>10.16</v>
          </cell>
          <cell r="Y184">
            <v>13.51</v>
          </cell>
          <cell r="Z184">
            <v>0.5</v>
          </cell>
          <cell r="AA184">
            <v>0.5</v>
          </cell>
          <cell r="AB184">
            <v>0.5</v>
          </cell>
          <cell r="AC184">
            <v>0.5</v>
          </cell>
          <cell r="AD184">
            <v>1</v>
          </cell>
          <cell r="AE184">
            <v>0.38</v>
          </cell>
          <cell r="AF184">
            <v>0.44</v>
          </cell>
          <cell r="AG184">
            <v>0</v>
          </cell>
          <cell r="AH184">
            <v>0</v>
          </cell>
          <cell r="AI184">
            <v>0</v>
          </cell>
          <cell r="AJ184">
            <v>0</v>
          </cell>
          <cell r="AK184">
            <v>0</v>
          </cell>
          <cell r="AL184">
            <v>0</v>
          </cell>
          <cell r="AM184">
            <v>0</v>
          </cell>
          <cell r="AN184" t="str">
            <v>Adjacent Street Traffic</v>
          </cell>
          <cell r="AO184" t="str">
            <v>Adjacent Street Traffic</v>
          </cell>
        </row>
        <row r="185">
          <cell r="A185">
            <v>946</v>
          </cell>
          <cell r="B185" t="str">
            <v>Gasoline Station w/ Conv. Mkt. &amp; Car Wash</v>
          </cell>
          <cell r="C185" t="str">
            <v>Fueling Position(s)</v>
          </cell>
          <cell r="E185" t="str">
            <v>Avg</v>
          </cell>
          <cell r="F185">
            <v>152.84</v>
          </cell>
          <cell r="G185">
            <v>11.84</v>
          </cell>
          <cell r="H185">
            <v>13.86</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152.84</v>
          </cell>
          <cell r="X185">
            <v>11.84</v>
          </cell>
          <cell r="Y185">
            <v>13.86</v>
          </cell>
          <cell r="Z185">
            <v>0.51</v>
          </cell>
          <cell r="AA185">
            <v>0.49</v>
          </cell>
          <cell r="AB185">
            <v>0.51</v>
          </cell>
          <cell r="AC185">
            <v>0.49</v>
          </cell>
          <cell r="AD185">
            <v>1</v>
          </cell>
          <cell r="AE185">
            <v>1</v>
          </cell>
          <cell r="AF185">
            <v>1</v>
          </cell>
          <cell r="AG185">
            <v>0</v>
          </cell>
          <cell r="AH185">
            <v>0</v>
          </cell>
          <cell r="AI185">
            <v>0</v>
          </cell>
          <cell r="AJ185">
            <v>0</v>
          </cell>
          <cell r="AK185">
            <v>0</v>
          </cell>
          <cell r="AL185">
            <v>0</v>
          </cell>
          <cell r="AM185">
            <v>0</v>
          </cell>
          <cell r="AN185" t="str">
            <v>Adjacent Street Traffic</v>
          </cell>
          <cell r="AO185" t="str">
            <v>Adjacent Street Traffic</v>
          </cell>
        </row>
        <row r="186">
          <cell r="A186">
            <v>947</v>
          </cell>
          <cell r="B186" t="str">
            <v>Self-Service Car Wash (1)</v>
          </cell>
          <cell r="C186" t="str">
            <v>Wash Stall(s)</v>
          </cell>
          <cell r="E186" t="str">
            <v>Avg</v>
          </cell>
          <cell r="F186">
            <v>108</v>
          </cell>
          <cell r="G186">
            <v>8</v>
          </cell>
          <cell r="H186">
            <v>5.54</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108</v>
          </cell>
          <cell r="X186">
            <v>8</v>
          </cell>
          <cell r="Y186">
            <v>5.54</v>
          </cell>
          <cell r="Z186">
            <v>0.5</v>
          </cell>
          <cell r="AA186">
            <v>0.5</v>
          </cell>
          <cell r="AB186">
            <v>0.51</v>
          </cell>
          <cell r="AC186">
            <v>0.49</v>
          </cell>
          <cell r="AD186">
            <v>1</v>
          </cell>
          <cell r="AE186">
            <v>1</v>
          </cell>
          <cell r="AF186">
            <v>1</v>
          </cell>
          <cell r="AG186">
            <v>0</v>
          </cell>
          <cell r="AH186">
            <v>0</v>
          </cell>
          <cell r="AI186">
            <v>0</v>
          </cell>
          <cell r="AJ186">
            <v>0</v>
          </cell>
          <cell r="AK186">
            <v>0</v>
          </cell>
          <cell r="AL186">
            <v>0</v>
          </cell>
          <cell r="AM186">
            <v>0</v>
          </cell>
          <cell r="AN186" t="str">
            <v>Generator</v>
          </cell>
          <cell r="AO186" t="str">
            <v>Adjacent Street Traffic</v>
          </cell>
        </row>
        <row r="187">
          <cell r="A187">
            <v>948</v>
          </cell>
          <cell r="B187" t="str">
            <v>Automated Car Wash</v>
          </cell>
          <cell r="C187" t="str">
            <v>1,000 Sq Ft</v>
          </cell>
          <cell r="E187" t="str">
            <v>Avg</v>
          </cell>
          <cell r="F187" t="str">
            <v>*</v>
          </cell>
          <cell r="G187" t="str">
            <v>*</v>
          </cell>
          <cell r="H187">
            <v>14.12</v>
          </cell>
          <cell r="K187">
            <v>0</v>
          </cell>
          <cell r="L187">
            <v>0</v>
          </cell>
          <cell r="M187">
            <v>0</v>
          </cell>
          <cell r="N187">
            <v>0</v>
          </cell>
          <cell r="O187">
            <v>0</v>
          </cell>
          <cell r="P187">
            <v>0</v>
          </cell>
          <cell r="Q187">
            <v>0</v>
          </cell>
          <cell r="R187">
            <v>0</v>
          </cell>
          <cell r="S187">
            <v>0</v>
          </cell>
          <cell r="T187">
            <v>0</v>
          </cell>
          <cell r="U187">
            <v>0</v>
          </cell>
          <cell r="V187">
            <v>0</v>
          </cell>
          <cell r="W187" t="str">
            <v>*</v>
          </cell>
          <cell r="X187" t="str">
            <v>*</v>
          </cell>
          <cell r="Y187">
            <v>14.12</v>
          </cell>
          <cell r="AB187">
            <v>0.5</v>
          </cell>
          <cell r="AC187">
            <v>0.5</v>
          </cell>
          <cell r="AD187">
            <v>1</v>
          </cell>
          <cell r="AE187">
            <v>1</v>
          </cell>
          <cell r="AF187">
            <v>1</v>
          </cell>
          <cell r="AG187">
            <v>0</v>
          </cell>
          <cell r="AH187">
            <v>0</v>
          </cell>
          <cell r="AI187">
            <v>0</v>
          </cell>
          <cell r="AJ187">
            <v>0</v>
          </cell>
          <cell r="AK187">
            <v>0</v>
          </cell>
          <cell r="AL187">
            <v>0</v>
          </cell>
          <cell r="AM187">
            <v>0</v>
          </cell>
          <cell r="AN187" t="str">
            <v>Adjacent Street Traffic</v>
          </cell>
          <cell r="AO187" t="str">
            <v>Adjacent Street Traffic</v>
          </cell>
        </row>
        <row r="188">
          <cell r="A188">
            <v>950</v>
          </cell>
          <cell r="B188" t="str">
            <v>Truck Stop</v>
          </cell>
          <cell r="C188" t="str">
            <v>1,000 Sq Ft</v>
          </cell>
          <cell r="E188" t="str">
            <v>Avg</v>
          </cell>
          <cell r="F188" t="str">
            <v>*</v>
          </cell>
          <cell r="G188" t="str">
            <v>*</v>
          </cell>
          <cell r="H188">
            <v>13.63</v>
          </cell>
          <cell r="K188">
            <v>0</v>
          </cell>
          <cell r="L188">
            <v>0</v>
          </cell>
          <cell r="M188">
            <v>0</v>
          </cell>
          <cell r="N188">
            <v>0</v>
          </cell>
          <cell r="O188">
            <v>0</v>
          </cell>
          <cell r="P188">
            <v>0</v>
          </cell>
          <cell r="Q188">
            <v>0</v>
          </cell>
          <cell r="R188">
            <v>0</v>
          </cell>
          <cell r="S188">
            <v>0</v>
          </cell>
          <cell r="T188">
            <v>0</v>
          </cell>
          <cell r="U188">
            <v>0</v>
          </cell>
          <cell r="V188">
            <v>0</v>
          </cell>
          <cell r="W188" t="str">
            <v>*</v>
          </cell>
          <cell r="X188" t="str">
            <v>*</v>
          </cell>
          <cell r="Y188">
            <v>13.63</v>
          </cell>
          <cell r="AB188">
            <v>0.52</v>
          </cell>
          <cell r="AC188">
            <v>0.48</v>
          </cell>
          <cell r="AD188">
            <v>1</v>
          </cell>
          <cell r="AE188">
            <v>1</v>
          </cell>
          <cell r="AF188">
            <v>1</v>
          </cell>
          <cell r="AG188">
            <v>0</v>
          </cell>
          <cell r="AH188">
            <v>0</v>
          </cell>
          <cell r="AI188">
            <v>0</v>
          </cell>
          <cell r="AJ188">
            <v>0</v>
          </cell>
          <cell r="AK188">
            <v>0</v>
          </cell>
          <cell r="AL188">
            <v>0</v>
          </cell>
          <cell r="AM188">
            <v>0</v>
          </cell>
          <cell r="AN188" t="str">
            <v>Adjacent Street Traffic</v>
          </cell>
          <cell r="AO188" t="str">
            <v>Adjacent Street Traffic</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person displayName="Plett, Ben" id="{A946E9D7-6DAD-4ABA-96E8-0E9032332FA9}" userId="S::ben.plett@kimley-horn.com::45ef68f4-ed83-4dca-8779-93167acf013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3" dT="2026-07-09T18:12:29.65" personId="{A946E9D7-6DAD-4ABA-96E8-0E9032332FA9}" id="{849EB86D-A995-4ED9-A43D-AB59766370A8}">
    <text>Round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AS499"/>
  <sheetViews>
    <sheetView tabSelected="1" topLeftCell="A8" zoomScale="85" zoomScaleNormal="85" workbookViewId="0">
      <selection activeCell="B24" sqref="B24"/>
    </sheetView>
  </sheetViews>
  <sheetFormatPr defaultRowHeight="12.75" x14ac:dyDescent="0.2"/>
  <cols>
    <col min="1" max="1" width="2.28515625" style="92" customWidth="1"/>
    <col min="2" max="2" width="48.140625" style="92" bestFit="1" customWidth="1"/>
    <col min="3" max="3" width="1.85546875" style="92" customWidth="1"/>
    <col min="4" max="4" width="23" style="92" customWidth="1"/>
    <col min="5" max="5" width="11.85546875" style="92" customWidth="1"/>
    <col min="6" max="6" width="2.42578125" style="92" customWidth="1"/>
    <col min="7" max="7" width="2.7109375" style="92" customWidth="1"/>
    <col min="8" max="8" width="2.140625" style="92" customWidth="1"/>
    <col min="9" max="9" width="21.5703125" style="92" customWidth="1"/>
    <col min="10" max="10" width="2.42578125" style="92" customWidth="1"/>
    <col min="11" max="11" width="23" style="92" customWidth="1"/>
    <col min="12" max="12" width="2.140625" style="92" customWidth="1"/>
    <col min="13" max="13" width="20.7109375" style="92" customWidth="1"/>
    <col min="14" max="14" width="2" style="92" customWidth="1"/>
    <col min="15" max="15" width="20.7109375" style="92" customWidth="1"/>
    <col min="16" max="16" width="8.7109375" style="213" hidden="1" customWidth="1"/>
    <col min="17" max="17" width="9.140625" style="92" hidden="1" customWidth="1"/>
    <col min="18" max="18" width="13" style="92" hidden="1" customWidth="1"/>
    <col min="19" max="21" width="9.140625" style="92" hidden="1" customWidth="1"/>
    <col min="22" max="22" width="21" style="92" hidden="1" customWidth="1"/>
    <col min="23" max="23" width="38.7109375" style="92" hidden="1" customWidth="1"/>
    <col min="24" max="24" width="30" style="92" hidden="1" customWidth="1"/>
    <col min="25" max="25" width="35.28515625" style="92" hidden="1" customWidth="1"/>
    <col min="26" max="26" width="20.140625" style="92" hidden="1" customWidth="1"/>
    <col min="27" max="27" width="9" style="92" hidden="1" customWidth="1"/>
    <col min="28" max="45" width="9.140625" style="92" hidden="1" customWidth="1"/>
    <col min="46" max="76" width="9.140625" style="92" customWidth="1"/>
    <col min="77" max="249" width="9.140625" style="92"/>
    <col min="250" max="250" width="2.28515625" style="92" customWidth="1"/>
    <col min="251" max="251" width="35.7109375" style="92" customWidth="1"/>
    <col min="252" max="252" width="3.85546875" style="92" customWidth="1"/>
    <col min="253" max="253" width="20.140625" style="92" customWidth="1"/>
    <col min="254" max="254" width="11.85546875" style="92" customWidth="1"/>
    <col min="255" max="255" width="2.42578125" style="92" customWidth="1"/>
    <col min="256" max="256" width="20.7109375" style="92" customWidth="1"/>
    <col min="257" max="257" width="2.140625" style="92" customWidth="1"/>
    <col min="258" max="258" width="20.7109375" style="92" customWidth="1"/>
    <col min="259" max="259" width="2.42578125" style="92" customWidth="1"/>
    <col min="260" max="260" width="20.7109375" style="92" customWidth="1"/>
    <col min="261" max="261" width="2.140625" style="92" customWidth="1"/>
    <col min="262" max="262" width="20.7109375" style="92" customWidth="1"/>
    <col min="263" max="263" width="2" style="92" customWidth="1"/>
    <col min="264" max="264" width="20.7109375" style="92" customWidth="1"/>
    <col min="265" max="317" width="0" style="92" hidden="1" customWidth="1"/>
    <col min="318" max="505" width="9.140625" style="92"/>
    <col min="506" max="506" width="2.28515625" style="92" customWidth="1"/>
    <col min="507" max="507" width="35.7109375" style="92" customWidth="1"/>
    <col min="508" max="508" width="3.85546875" style="92" customWidth="1"/>
    <col min="509" max="509" width="20.140625" style="92" customWidth="1"/>
    <col min="510" max="510" width="11.85546875" style="92" customWidth="1"/>
    <col min="511" max="511" width="2.42578125" style="92" customWidth="1"/>
    <col min="512" max="512" width="20.7109375" style="92" customWidth="1"/>
    <col min="513" max="513" width="2.140625" style="92" customWidth="1"/>
    <col min="514" max="514" width="20.7109375" style="92" customWidth="1"/>
    <col min="515" max="515" width="2.42578125" style="92" customWidth="1"/>
    <col min="516" max="516" width="20.7109375" style="92" customWidth="1"/>
    <col min="517" max="517" width="2.140625" style="92" customWidth="1"/>
    <col min="518" max="518" width="20.7109375" style="92" customWidth="1"/>
    <col min="519" max="519" width="2" style="92" customWidth="1"/>
    <col min="520" max="520" width="20.7109375" style="92" customWidth="1"/>
    <col min="521" max="573" width="0" style="92" hidden="1" customWidth="1"/>
    <col min="574" max="761" width="9.140625" style="92"/>
    <col min="762" max="762" width="2.28515625" style="92" customWidth="1"/>
    <col min="763" max="763" width="35.7109375" style="92" customWidth="1"/>
    <col min="764" max="764" width="3.85546875" style="92" customWidth="1"/>
    <col min="765" max="765" width="20.140625" style="92" customWidth="1"/>
    <col min="766" max="766" width="11.85546875" style="92" customWidth="1"/>
    <col min="767" max="767" width="2.42578125" style="92" customWidth="1"/>
    <col min="768" max="768" width="20.7109375" style="92" customWidth="1"/>
    <col min="769" max="769" width="2.140625" style="92" customWidth="1"/>
    <col min="770" max="770" width="20.7109375" style="92" customWidth="1"/>
    <col min="771" max="771" width="2.42578125" style="92" customWidth="1"/>
    <col min="772" max="772" width="20.7109375" style="92" customWidth="1"/>
    <col min="773" max="773" width="2.140625" style="92" customWidth="1"/>
    <col min="774" max="774" width="20.7109375" style="92" customWidth="1"/>
    <col min="775" max="775" width="2" style="92" customWidth="1"/>
    <col min="776" max="776" width="20.7109375" style="92" customWidth="1"/>
    <col min="777" max="829" width="0" style="92" hidden="1" customWidth="1"/>
    <col min="830" max="1017" width="9.140625" style="92"/>
    <col min="1018" max="1018" width="2.28515625" style="92" customWidth="1"/>
    <col min="1019" max="1019" width="35.7109375" style="92" customWidth="1"/>
    <col min="1020" max="1020" width="3.85546875" style="92" customWidth="1"/>
    <col min="1021" max="1021" width="20.140625" style="92" customWidth="1"/>
    <col min="1022" max="1022" width="11.85546875" style="92" customWidth="1"/>
    <col min="1023" max="1023" width="2.42578125" style="92" customWidth="1"/>
    <col min="1024" max="1024" width="20.7109375" style="92" customWidth="1"/>
    <col min="1025" max="1025" width="2.140625" style="92" customWidth="1"/>
    <col min="1026" max="1026" width="20.7109375" style="92" customWidth="1"/>
    <col min="1027" max="1027" width="2.42578125" style="92" customWidth="1"/>
    <col min="1028" max="1028" width="20.7109375" style="92" customWidth="1"/>
    <col min="1029" max="1029" width="2.140625" style="92" customWidth="1"/>
    <col min="1030" max="1030" width="20.7109375" style="92" customWidth="1"/>
    <col min="1031" max="1031" width="2" style="92" customWidth="1"/>
    <col min="1032" max="1032" width="20.7109375" style="92" customWidth="1"/>
    <col min="1033" max="1085" width="0" style="92" hidden="1" customWidth="1"/>
    <col min="1086" max="1273" width="9.140625" style="92"/>
    <col min="1274" max="1274" width="2.28515625" style="92" customWidth="1"/>
    <col min="1275" max="1275" width="35.7109375" style="92" customWidth="1"/>
    <col min="1276" max="1276" width="3.85546875" style="92" customWidth="1"/>
    <col min="1277" max="1277" width="20.140625" style="92" customWidth="1"/>
    <col min="1278" max="1278" width="11.85546875" style="92" customWidth="1"/>
    <col min="1279" max="1279" width="2.42578125" style="92" customWidth="1"/>
    <col min="1280" max="1280" width="20.7109375" style="92" customWidth="1"/>
    <col min="1281" max="1281" width="2.140625" style="92" customWidth="1"/>
    <col min="1282" max="1282" width="20.7109375" style="92" customWidth="1"/>
    <col min="1283" max="1283" width="2.42578125" style="92" customWidth="1"/>
    <col min="1284" max="1284" width="20.7109375" style="92" customWidth="1"/>
    <col min="1285" max="1285" width="2.140625" style="92" customWidth="1"/>
    <col min="1286" max="1286" width="20.7109375" style="92" customWidth="1"/>
    <col min="1287" max="1287" width="2" style="92" customWidth="1"/>
    <col min="1288" max="1288" width="20.7109375" style="92" customWidth="1"/>
    <col min="1289" max="1341" width="0" style="92" hidden="1" customWidth="1"/>
    <col min="1342" max="1529" width="9.140625" style="92"/>
    <col min="1530" max="1530" width="2.28515625" style="92" customWidth="1"/>
    <col min="1531" max="1531" width="35.7109375" style="92" customWidth="1"/>
    <col min="1532" max="1532" width="3.85546875" style="92" customWidth="1"/>
    <col min="1533" max="1533" width="20.140625" style="92" customWidth="1"/>
    <col min="1534" max="1534" width="11.85546875" style="92" customWidth="1"/>
    <col min="1535" max="1535" width="2.42578125" style="92" customWidth="1"/>
    <col min="1536" max="1536" width="20.7109375" style="92" customWidth="1"/>
    <col min="1537" max="1537" width="2.140625" style="92" customWidth="1"/>
    <col min="1538" max="1538" width="20.7109375" style="92" customWidth="1"/>
    <col min="1539" max="1539" width="2.42578125" style="92" customWidth="1"/>
    <col min="1540" max="1540" width="20.7109375" style="92" customWidth="1"/>
    <col min="1541" max="1541" width="2.140625" style="92" customWidth="1"/>
    <col min="1542" max="1542" width="20.7109375" style="92" customWidth="1"/>
    <col min="1543" max="1543" width="2" style="92" customWidth="1"/>
    <col min="1544" max="1544" width="20.7109375" style="92" customWidth="1"/>
    <col min="1545" max="1597" width="0" style="92" hidden="1" customWidth="1"/>
    <col min="1598" max="1785" width="9.140625" style="92"/>
    <col min="1786" max="1786" width="2.28515625" style="92" customWidth="1"/>
    <col min="1787" max="1787" width="35.7109375" style="92" customWidth="1"/>
    <col min="1788" max="1788" width="3.85546875" style="92" customWidth="1"/>
    <col min="1789" max="1789" width="20.140625" style="92" customWidth="1"/>
    <col min="1790" max="1790" width="11.85546875" style="92" customWidth="1"/>
    <col min="1791" max="1791" width="2.42578125" style="92" customWidth="1"/>
    <col min="1792" max="1792" width="20.7109375" style="92" customWidth="1"/>
    <col min="1793" max="1793" width="2.140625" style="92" customWidth="1"/>
    <col min="1794" max="1794" width="20.7109375" style="92" customWidth="1"/>
    <col min="1795" max="1795" width="2.42578125" style="92" customWidth="1"/>
    <col min="1796" max="1796" width="20.7109375" style="92" customWidth="1"/>
    <col min="1797" max="1797" width="2.140625" style="92" customWidth="1"/>
    <col min="1798" max="1798" width="20.7109375" style="92" customWidth="1"/>
    <col min="1799" max="1799" width="2" style="92" customWidth="1"/>
    <col min="1800" max="1800" width="20.7109375" style="92" customWidth="1"/>
    <col min="1801" max="1853" width="0" style="92" hidden="1" customWidth="1"/>
    <col min="1854" max="2041" width="9.140625" style="92"/>
    <col min="2042" max="2042" width="2.28515625" style="92" customWidth="1"/>
    <col min="2043" max="2043" width="35.7109375" style="92" customWidth="1"/>
    <col min="2044" max="2044" width="3.85546875" style="92" customWidth="1"/>
    <col min="2045" max="2045" width="20.140625" style="92" customWidth="1"/>
    <col min="2046" max="2046" width="11.85546875" style="92" customWidth="1"/>
    <col min="2047" max="2047" width="2.42578125" style="92" customWidth="1"/>
    <col min="2048" max="2048" width="20.7109375" style="92" customWidth="1"/>
    <col min="2049" max="2049" width="2.140625" style="92" customWidth="1"/>
    <col min="2050" max="2050" width="20.7109375" style="92" customWidth="1"/>
    <col min="2051" max="2051" width="2.42578125" style="92" customWidth="1"/>
    <col min="2052" max="2052" width="20.7109375" style="92" customWidth="1"/>
    <col min="2053" max="2053" width="2.140625" style="92" customWidth="1"/>
    <col min="2054" max="2054" width="20.7109375" style="92" customWidth="1"/>
    <col min="2055" max="2055" width="2" style="92" customWidth="1"/>
    <col min="2056" max="2056" width="20.7109375" style="92" customWidth="1"/>
    <col min="2057" max="2109" width="0" style="92" hidden="1" customWidth="1"/>
    <col min="2110" max="2297" width="9.140625" style="92"/>
    <col min="2298" max="2298" width="2.28515625" style="92" customWidth="1"/>
    <col min="2299" max="2299" width="35.7109375" style="92" customWidth="1"/>
    <col min="2300" max="2300" width="3.85546875" style="92" customWidth="1"/>
    <col min="2301" max="2301" width="20.140625" style="92" customWidth="1"/>
    <col min="2302" max="2302" width="11.85546875" style="92" customWidth="1"/>
    <col min="2303" max="2303" width="2.42578125" style="92" customWidth="1"/>
    <col min="2304" max="2304" width="20.7109375" style="92" customWidth="1"/>
    <col min="2305" max="2305" width="2.140625" style="92" customWidth="1"/>
    <col min="2306" max="2306" width="20.7109375" style="92" customWidth="1"/>
    <col min="2307" max="2307" width="2.42578125" style="92" customWidth="1"/>
    <col min="2308" max="2308" width="20.7109375" style="92" customWidth="1"/>
    <col min="2309" max="2309" width="2.140625" style="92" customWidth="1"/>
    <col min="2310" max="2310" width="20.7109375" style="92" customWidth="1"/>
    <col min="2311" max="2311" width="2" style="92" customWidth="1"/>
    <col min="2312" max="2312" width="20.7109375" style="92" customWidth="1"/>
    <col min="2313" max="2365" width="0" style="92" hidden="1" customWidth="1"/>
    <col min="2366" max="2553" width="9.140625" style="92"/>
    <col min="2554" max="2554" width="2.28515625" style="92" customWidth="1"/>
    <col min="2555" max="2555" width="35.7109375" style="92" customWidth="1"/>
    <col min="2556" max="2556" width="3.85546875" style="92" customWidth="1"/>
    <col min="2557" max="2557" width="20.140625" style="92" customWidth="1"/>
    <col min="2558" max="2558" width="11.85546875" style="92" customWidth="1"/>
    <col min="2559" max="2559" width="2.42578125" style="92" customWidth="1"/>
    <col min="2560" max="2560" width="20.7109375" style="92" customWidth="1"/>
    <col min="2561" max="2561" width="2.140625" style="92" customWidth="1"/>
    <col min="2562" max="2562" width="20.7109375" style="92" customWidth="1"/>
    <col min="2563" max="2563" width="2.42578125" style="92" customWidth="1"/>
    <col min="2564" max="2564" width="20.7109375" style="92" customWidth="1"/>
    <col min="2565" max="2565" width="2.140625" style="92" customWidth="1"/>
    <col min="2566" max="2566" width="20.7109375" style="92" customWidth="1"/>
    <col min="2567" max="2567" width="2" style="92" customWidth="1"/>
    <col min="2568" max="2568" width="20.7109375" style="92" customWidth="1"/>
    <col min="2569" max="2621" width="0" style="92" hidden="1" customWidth="1"/>
    <col min="2622" max="2809" width="9.140625" style="92"/>
    <col min="2810" max="2810" width="2.28515625" style="92" customWidth="1"/>
    <col min="2811" max="2811" width="35.7109375" style="92" customWidth="1"/>
    <col min="2812" max="2812" width="3.85546875" style="92" customWidth="1"/>
    <col min="2813" max="2813" width="20.140625" style="92" customWidth="1"/>
    <col min="2814" max="2814" width="11.85546875" style="92" customWidth="1"/>
    <col min="2815" max="2815" width="2.42578125" style="92" customWidth="1"/>
    <col min="2816" max="2816" width="20.7109375" style="92" customWidth="1"/>
    <col min="2817" max="2817" width="2.140625" style="92" customWidth="1"/>
    <col min="2818" max="2818" width="20.7109375" style="92" customWidth="1"/>
    <col min="2819" max="2819" width="2.42578125" style="92" customWidth="1"/>
    <col min="2820" max="2820" width="20.7109375" style="92" customWidth="1"/>
    <col min="2821" max="2821" width="2.140625" style="92" customWidth="1"/>
    <col min="2822" max="2822" width="20.7109375" style="92" customWidth="1"/>
    <col min="2823" max="2823" width="2" style="92" customWidth="1"/>
    <col min="2824" max="2824" width="20.7109375" style="92" customWidth="1"/>
    <col min="2825" max="2877" width="0" style="92" hidden="1" customWidth="1"/>
    <col min="2878" max="3065" width="9.140625" style="92"/>
    <col min="3066" max="3066" width="2.28515625" style="92" customWidth="1"/>
    <col min="3067" max="3067" width="35.7109375" style="92" customWidth="1"/>
    <col min="3068" max="3068" width="3.85546875" style="92" customWidth="1"/>
    <col min="3069" max="3069" width="20.140625" style="92" customWidth="1"/>
    <col min="3070" max="3070" width="11.85546875" style="92" customWidth="1"/>
    <col min="3071" max="3071" width="2.42578125" style="92" customWidth="1"/>
    <col min="3072" max="3072" width="20.7109375" style="92" customWidth="1"/>
    <col min="3073" max="3073" width="2.140625" style="92" customWidth="1"/>
    <col min="3074" max="3074" width="20.7109375" style="92" customWidth="1"/>
    <col min="3075" max="3075" width="2.42578125" style="92" customWidth="1"/>
    <col min="3076" max="3076" width="20.7109375" style="92" customWidth="1"/>
    <col min="3077" max="3077" width="2.140625" style="92" customWidth="1"/>
    <col min="3078" max="3078" width="20.7109375" style="92" customWidth="1"/>
    <col min="3079" max="3079" width="2" style="92" customWidth="1"/>
    <col min="3080" max="3080" width="20.7109375" style="92" customWidth="1"/>
    <col min="3081" max="3133" width="0" style="92" hidden="1" customWidth="1"/>
    <col min="3134" max="3321" width="9.140625" style="92"/>
    <col min="3322" max="3322" width="2.28515625" style="92" customWidth="1"/>
    <col min="3323" max="3323" width="35.7109375" style="92" customWidth="1"/>
    <col min="3324" max="3324" width="3.85546875" style="92" customWidth="1"/>
    <col min="3325" max="3325" width="20.140625" style="92" customWidth="1"/>
    <col min="3326" max="3326" width="11.85546875" style="92" customWidth="1"/>
    <col min="3327" max="3327" width="2.42578125" style="92" customWidth="1"/>
    <col min="3328" max="3328" width="20.7109375" style="92" customWidth="1"/>
    <col min="3329" max="3329" width="2.140625" style="92" customWidth="1"/>
    <col min="3330" max="3330" width="20.7109375" style="92" customWidth="1"/>
    <col min="3331" max="3331" width="2.42578125" style="92" customWidth="1"/>
    <col min="3332" max="3332" width="20.7109375" style="92" customWidth="1"/>
    <col min="3333" max="3333" width="2.140625" style="92" customWidth="1"/>
    <col min="3334" max="3334" width="20.7109375" style="92" customWidth="1"/>
    <col min="3335" max="3335" width="2" style="92" customWidth="1"/>
    <col min="3336" max="3336" width="20.7109375" style="92" customWidth="1"/>
    <col min="3337" max="3389" width="0" style="92" hidden="1" customWidth="1"/>
    <col min="3390" max="3577" width="9.140625" style="92"/>
    <col min="3578" max="3578" width="2.28515625" style="92" customWidth="1"/>
    <col min="3579" max="3579" width="35.7109375" style="92" customWidth="1"/>
    <col min="3580" max="3580" width="3.85546875" style="92" customWidth="1"/>
    <col min="3581" max="3581" width="20.140625" style="92" customWidth="1"/>
    <col min="3582" max="3582" width="11.85546875" style="92" customWidth="1"/>
    <col min="3583" max="3583" width="2.42578125" style="92" customWidth="1"/>
    <col min="3584" max="3584" width="20.7109375" style="92" customWidth="1"/>
    <col min="3585" max="3585" width="2.140625" style="92" customWidth="1"/>
    <col min="3586" max="3586" width="20.7109375" style="92" customWidth="1"/>
    <col min="3587" max="3587" width="2.42578125" style="92" customWidth="1"/>
    <col min="3588" max="3588" width="20.7109375" style="92" customWidth="1"/>
    <col min="3589" max="3589" width="2.140625" style="92" customWidth="1"/>
    <col min="3590" max="3590" width="20.7109375" style="92" customWidth="1"/>
    <col min="3591" max="3591" width="2" style="92" customWidth="1"/>
    <col min="3592" max="3592" width="20.7109375" style="92" customWidth="1"/>
    <col min="3593" max="3645" width="0" style="92" hidden="1" customWidth="1"/>
    <col min="3646" max="3833" width="9.140625" style="92"/>
    <col min="3834" max="3834" width="2.28515625" style="92" customWidth="1"/>
    <col min="3835" max="3835" width="35.7109375" style="92" customWidth="1"/>
    <col min="3836" max="3836" width="3.85546875" style="92" customWidth="1"/>
    <col min="3837" max="3837" width="20.140625" style="92" customWidth="1"/>
    <col min="3838" max="3838" width="11.85546875" style="92" customWidth="1"/>
    <col min="3839" max="3839" width="2.42578125" style="92" customWidth="1"/>
    <col min="3840" max="3840" width="20.7109375" style="92" customWidth="1"/>
    <col min="3841" max="3841" width="2.140625" style="92" customWidth="1"/>
    <col min="3842" max="3842" width="20.7109375" style="92" customWidth="1"/>
    <col min="3843" max="3843" width="2.42578125" style="92" customWidth="1"/>
    <col min="3844" max="3844" width="20.7109375" style="92" customWidth="1"/>
    <col min="3845" max="3845" width="2.140625" style="92" customWidth="1"/>
    <col min="3846" max="3846" width="20.7109375" style="92" customWidth="1"/>
    <col min="3847" max="3847" width="2" style="92" customWidth="1"/>
    <col min="3848" max="3848" width="20.7109375" style="92" customWidth="1"/>
    <col min="3849" max="3901" width="0" style="92" hidden="1" customWidth="1"/>
    <col min="3902" max="4089" width="9.140625" style="92"/>
    <col min="4090" max="4090" width="2.28515625" style="92" customWidth="1"/>
    <col min="4091" max="4091" width="35.7109375" style="92" customWidth="1"/>
    <col min="4092" max="4092" width="3.85546875" style="92" customWidth="1"/>
    <col min="4093" max="4093" width="20.140625" style="92" customWidth="1"/>
    <col min="4094" max="4094" width="11.85546875" style="92" customWidth="1"/>
    <col min="4095" max="4095" width="2.42578125" style="92" customWidth="1"/>
    <col min="4096" max="4096" width="20.7109375" style="92" customWidth="1"/>
    <col min="4097" max="4097" width="2.140625" style="92" customWidth="1"/>
    <col min="4098" max="4098" width="20.7109375" style="92" customWidth="1"/>
    <col min="4099" max="4099" width="2.42578125" style="92" customWidth="1"/>
    <col min="4100" max="4100" width="20.7109375" style="92" customWidth="1"/>
    <col min="4101" max="4101" width="2.140625" style="92" customWidth="1"/>
    <col min="4102" max="4102" width="20.7109375" style="92" customWidth="1"/>
    <col min="4103" max="4103" width="2" style="92" customWidth="1"/>
    <col min="4104" max="4104" width="20.7109375" style="92" customWidth="1"/>
    <col min="4105" max="4157" width="0" style="92" hidden="1" customWidth="1"/>
    <col min="4158" max="4345" width="9.140625" style="92"/>
    <col min="4346" max="4346" width="2.28515625" style="92" customWidth="1"/>
    <col min="4347" max="4347" width="35.7109375" style="92" customWidth="1"/>
    <col min="4348" max="4348" width="3.85546875" style="92" customWidth="1"/>
    <col min="4349" max="4349" width="20.140625" style="92" customWidth="1"/>
    <col min="4350" max="4350" width="11.85546875" style="92" customWidth="1"/>
    <col min="4351" max="4351" width="2.42578125" style="92" customWidth="1"/>
    <col min="4352" max="4352" width="20.7109375" style="92" customWidth="1"/>
    <col min="4353" max="4353" width="2.140625" style="92" customWidth="1"/>
    <col min="4354" max="4354" width="20.7109375" style="92" customWidth="1"/>
    <col min="4355" max="4355" width="2.42578125" style="92" customWidth="1"/>
    <col min="4356" max="4356" width="20.7109375" style="92" customWidth="1"/>
    <col min="4357" max="4357" width="2.140625" style="92" customWidth="1"/>
    <col min="4358" max="4358" width="20.7109375" style="92" customWidth="1"/>
    <col min="4359" max="4359" width="2" style="92" customWidth="1"/>
    <col min="4360" max="4360" width="20.7109375" style="92" customWidth="1"/>
    <col min="4361" max="4413" width="0" style="92" hidden="1" customWidth="1"/>
    <col min="4414" max="4601" width="9.140625" style="92"/>
    <col min="4602" max="4602" width="2.28515625" style="92" customWidth="1"/>
    <col min="4603" max="4603" width="35.7109375" style="92" customWidth="1"/>
    <col min="4604" max="4604" width="3.85546875" style="92" customWidth="1"/>
    <col min="4605" max="4605" width="20.140625" style="92" customWidth="1"/>
    <col min="4606" max="4606" width="11.85546875" style="92" customWidth="1"/>
    <col min="4607" max="4607" width="2.42578125" style="92" customWidth="1"/>
    <col min="4608" max="4608" width="20.7109375" style="92" customWidth="1"/>
    <col min="4609" max="4609" width="2.140625" style="92" customWidth="1"/>
    <col min="4610" max="4610" width="20.7109375" style="92" customWidth="1"/>
    <col min="4611" max="4611" width="2.42578125" style="92" customWidth="1"/>
    <col min="4612" max="4612" width="20.7109375" style="92" customWidth="1"/>
    <col min="4613" max="4613" width="2.140625" style="92" customWidth="1"/>
    <col min="4614" max="4614" width="20.7109375" style="92" customWidth="1"/>
    <col min="4615" max="4615" width="2" style="92" customWidth="1"/>
    <col min="4616" max="4616" width="20.7109375" style="92" customWidth="1"/>
    <col min="4617" max="4669" width="0" style="92" hidden="1" customWidth="1"/>
    <col min="4670" max="4857" width="9.140625" style="92"/>
    <col min="4858" max="4858" width="2.28515625" style="92" customWidth="1"/>
    <col min="4859" max="4859" width="35.7109375" style="92" customWidth="1"/>
    <col min="4860" max="4860" width="3.85546875" style="92" customWidth="1"/>
    <col min="4861" max="4861" width="20.140625" style="92" customWidth="1"/>
    <col min="4862" max="4862" width="11.85546875" style="92" customWidth="1"/>
    <col min="4863" max="4863" width="2.42578125" style="92" customWidth="1"/>
    <col min="4864" max="4864" width="20.7109375" style="92" customWidth="1"/>
    <col min="4865" max="4865" width="2.140625" style="92" customWidth="1"/>
    <col min="4866" max="4866" width="20.7109375" style="92" customWidth="1"/>
    <col min="4867" max="4867" width="2.42578125" style="92" customWidth="1"/>
    <col min="4868" max="4868" width="20.7109375" style="92" customWidth="1"/>
    <col min="4869" max="4869" width="2.140625" style="92" customWidth="1"/>
    <col min="4870" max="4870" width="20.7109375" style="92" customWidth="1"/>
    <col min="4871" max="4871" width="2" style="92" customWidth="1"/>
    <col min="4872" max="4872" width="20.7109375" style="92" customWidth="1"/>
    <col min="4873" max="4925" width="0" style="92" hidden="1" customWidth="1"/>
    <col min="4926" max="5113" width="9.140625" style="92"/>
    <col min="5114" max="5114" width="2.28515625" style="92" customWidth="1"/>
    <col min="5115" max="5115" width="35.7109375" style="92" customWidth="1"/>
    <col min="5116" max="5116" width="3.85546875" style="92" customWidth="1"/>
    <col min="5117" max="5117" width="20.140625" style="92" customWidth="1"/>
    <col min="5118" max="5118" width="11.85546875" style="92" customWidth="1"/>
    <col min="5119" max="5119" width="2.42578125" style="92" customWidth="1"/>
    <col min="5120" max="5120" width="20.7109375" style="92" customWidth="1"/>
    <col min="5121" max="5121" width="2.140625" style="92" customWidth="1"/>
    <col min="5122" max="5122" width="20.7109375" style="92" customWidth="1"/>
    <col min="5123" max="5123" width="2.42578125" style="92" customWidth="1"/>
    <col min="5124" max="5124" width="20.7109375" style="92" customWidth="1"/>
    <col min="5125" max="5125" width="2.140625" style="92" customWidth="1"/>
    <col min="5126" max="5126" width="20.7109375" style="92" customWidth="1"/>
    <col min="5127" max="5127" width="2" style="92" customWidth="1"/>
    <col min="5128" max="5128" width="20.7109375" style="92" customWidth="1"/>
    <col min="5129" max="5181" width="0" style="92" hidden="1" customWidth="1"/>
    <col min="5182" max="5369" width="9.140625" style="92"/>
    <col min="5370" max="5370" width="2.28515625" style="92" customWidth="1"/>
    <col min="5371" max="5371" width="35.7109375" style="92" customWidth="1"/>
    <col min="5372" max="5372" width="3.85546875" style="92" customWidth="1"/>
    <col min="5373" max="5373" width="20.140625" style="92" customWidth="1"/>
    <col min="5374" max="5374" width="11.85546875" style="92" customWidth="1"/>
    <col min="5375" max="5375" width="2.42578125" style="92" customWidth="1"/>
    <col min="5376" max="5376" width="20.7109375" style="92" customWidth="1"/>
    <col min="5377" max="5377" width="2.140625" style="92" customWidth="1"/>
    <col min="5378" max="5378" width="20.7109375" style="92" customWidth="1"/>
    <col min="5379" max="5379" width="2.42578125" style="92" customWidth="1"/>
    <col min="5380" max="5380" width="20.7109375" style="92" customWidth="1"/>
    <col min="5381" max="5381" width="2.140625" style="92" customWidth="1"/>
    <col min="5382" max="5382" width="20.7109375" style="92" customWidth="1"/>
    <col min="5383" max="5383" width="2" style="92" customWidth="1"/>
    <col min="5384" max="5384" width="20.7109375" style="92" customWidth="1"/>
    <col min="5385" max="5437" width="0" style="92" hidden="1" customWidth="1"/>
    <col min="5438" max="5625" width="9.140625" style="92"/>
    <col min="5626" max="5626" width="2.28515625" style="92" customWidth="1"/>
    <col min="5627" max="5627" width="35.7109375" style="92" customWidth="1"/>
    <col min="5628" max="5628" width="3.85546875" style="92" customWidth="1"/>
    <col min="5629" max="5629" width="20.140625" style="92" customWidth="1"/>
    <col min="5630" max="5630" width="11.85546875" style="92" customWidth="1"/>
    <col min="5631" max="5631" width="2.42578125" style="92" customWidth="1"/>
    <col min="5632" max="5632" width="20.7109375" style="92" customWidth="1"/>
    <col min="5633" max="5633" width="2.140625" style="92" customWidth="1"/>
    <col min="5634" max="5634" width="20.7109375" style="92" customWidth="1"/>
    <col min="5635" max="5635" width="2.42578125" style="92" customWidth="1"/>
    <col min="5636" max="5636" width="20.7109375" style="92" customWidth="1"/>
    <col min="5637" max="5637" width="2.140625" style="92" customWidth="1"/>
    <col min="5638" max="5638" width="20.7109375" style="92" customWidth="1"/>
    <col min="5639" max="5639" width="2" style="92" customWidth="1"/>
    <col min="5640" max="5640" width="20.7109375" style="92" customWidth="1"/>
    <col min="5641" max="5693" width="0" style="92" hidden="1" customWidth="1"/>
    <col min="5694" max="5881" width="9.140625" style="92"/>
    <col min="5882" max="5882" width="2.28515625" style="92" customWidth="1"/>
    <col min="5883" max="5883" width="35.7109375" style="92" customWidth="1"/>
    <col min="5884" max="5884" width="3.85546875" style="92" customWidth="1"/>
    <col min="5885" max="5885" width="20.140625" style="92" customWidth="1"/>
    <col min="5886" max="5886" width="11.85546875" style="92" customWidth="1"/>
    <col min="5887" max="5887" width="2.42578125" style="92" customWidth="1"/>
    <col min="5888" max="5888" width="20.7109375" style="92" customWidth="1"/>
    <col min="5889" max="5889" width="2.140625" style="92" customWidth="1"/>
    <col min="5890" max="5890" width="20.7109375" style="92" customWidth="1"/>
    <col min="5891" max="5891" width="2.42578125" style="92" customWidth="1"/>
    <col min="5892" max="5892" width="20.7109375" style="92" customWidth="1"/>
    <col min="5893" max="5893" width="2.140625" style="92" customWidth="1"/>
    <col min="5894" max="5894" width="20.7109375" style="92" customWidth="1"/>
    <col min="5895" max="5895" width="2" style="92" customWidth="1"/>
    <col min="5896" max="5896" width="20.7109375" style="92" customWidth="1"/>
    <col min="5897" max="5949" width="0" style="92" hidden="1" customWidth="1"/>
    <col min="5950" max="6137" width="9.140625" style="92"/>
    <col min="6138" max="6138" width="2.28515625" style="92" customWidth="1"/>
    <col min="6139" max="6139" width="35.7109375" style="92" customWidth="1"/>
    <col min="6140" max="6140" width="3.85546875" style="92" customWidth="1"/>
    <col min="6141" max="6141" width="20.140625" style="92" customWidth="1"/>
    <col min="6142" max="6142" width="11.85546875" style="92" customWidth="1"/>
    <col min="6143" max="6143" width="2.42578125" style="92" customWidth="1"/>
    <col min="6144" max="6144" width="20.7109375" style="92" customWidth="1"/>
    <col min="6145" max="6145" width="2.140625" style="92" customWidth="1"/>
    <col min="6146" max="6146" width="20.7109375" style="92" customWidth="1"/>
    <col min="6147" max="6147" width="2.42578125" style="92" customWidth="1"/>
    <col min="6148" max="6148" width="20.7109375" style="92" customWidth="1"/>
    <col min="6149" max="6149" width="2.140625" style="92" customWidth="1"/>
    <col min="6150" max="6150" width="20.7109375" style="92" customWidth="1"/>
    <col min="6151" max="6151" width="2" style="92" customWidth="1"/>
    <col min="6152" max="6152" width="20.7109375" style="92" customWidth="1"/>
    <col min="6153" max="6205" width="0" style="92" hidden="1" customWidth="1"/>
    <col min="6206" max="6393" width="9.140625" style="92"/>
    <col min="6394" max="6394" width="2.28515625" style="92" customWidth="1"/>
    <col min="6395" max="6395" width="35.7109375" style="92" customWidth="1"/>
    <col min="6396" max="6396" width="3.85546875" style="92" customWidth="1"/>
    <col min="6397" max="6397" width="20.140625" style="92" customWidth="1"/>
    <col min="6398" max="6398" width="11.85546875" style="92" customWidth="1"/>
    <col min="6399" max="6399" width="2.42578125" style="92" customWidth="1"/>
    <col min="6400" max="6400" width="20.7109375" style="92" customWidth="1"/>
    <col min="6401" max="6401" width="2.140625" style="92" customWidth="1"/>
    <col min="6402" max="6402" width="20.7109375" style="92" customWidth="1"/>
    <col min="6403" max="6403" width="2.42578125" style="92" customWidth="1"/>
    <col min="6404" max="6404" width="20.7109375" style="92" customWidth="1"/>
    <col min="6405" max="6405" width="2.140625" style="92" customWidth="1"/>
    <col min="6406" max="6406" width="20.7109375" style="92" customWidth="1"/>
    <col min="6407" max="6407" width="2" style="92" customWidth="1"/>
    <col min="6408" max="6408" width="20.7109375" style="92" customWidth="1"/>
    <col min="6409" max="6461" width="0" style="92" hidden="1" customWidth="1"/>
    <col min="6462" max="6649" width="9.140625" style="92"/>
    <col min="6650" max="6650" width="2.28515625" style="92" customWidth="1"/>
    <col min="6651" max="6651" width="35.7109375" style="92" customWidth="1"/>
    <col min="6652" max="6652" width="3.85546875" style="92" customWidth="1"/>
    <col min="6653" max="6653" width="20.140625" style="92" customWidth="1"/>
    <col min="6654" max="6654" width="11.85546875" style="92" customWidth="1"/>
    <col min="6655" max="6655" width="2.42578125" style="92" customWidth="1"/>
    <col min="6656" max="6656" width="20.7109375" style="92" customWidth="1"/>
    <col min="6657" max="6657" width="2.140625" style="92" customWidth="1"/>
    <col min="6658" max="6658" width="20.7109375" style="92" customWidth="1"/>
    <col min="6659" max="6659" width="2.42578125" style="92" customWidth="1"/>
    <col min="6660" max="6660" width="20.7109375" style="92" customWidth="1"/>
    <col min="6661" max="6661" width="2.140625" style="92" customWidth="1"/>
    <col min="6662" max="6662" width="20.7109375" style="92" customWidth="1"/>
    <col min="6663" max="6663" width="2" style="92" customWidth="1"/>
    <col min="6664" max="6664" width="20.7109375" style="92" customWidth="1"/>
    <col min="6665" max="6717" width="0" style="92" hidden="1" customWidth="1"/>
    <col min="6718" max="6905" width="9.140625" style="92"/>
    <col min="6906" max="6906" width="2.28515625" style="92" customWidth="1"/>
    <col min="6907" max="6907" width="35.7109375" style="92" customWidth="1"/>
    <col min="6908" max="6908" width="3.85546875" style="92" customWidth="1"/>
    <col min="6909" max="6909" width="20.140625" style="92" customWidth="1"/>
    <col min="6910" max="6910" width="11.85546875" style="92" customWidth="1"/>
    <col min="6911" max="6911" width="2.42578125" style="92" customWidth="1"/>
    <col min="6912" max="6912" width="20.7109375" style="92" customWidth="1"/>
    <col min="6913" max="6913" width="2.140625" style="92" customWidth="1"/>
    <col min="6914" max="6914" width="20.7109375" style="92" customWidth="1"/>
    <col min="6915" max="6915" width="2.42578125" style="92" customWidth="1"/>
    <col min="6916" max="6916" width="20.7109375" style="92" customWidth="1"/>
    <col min="6917" max="6917" width="2.140625" style="92" customWidth="1"/>
    <col min="6918" max="6918" width="20.7109375" style="92" customWidth="1"/>
    <col min="6919" max="6919" width="2" style="92" customWidth="1"/>
    <col min="6920" max="6920" width="20.7109375" style="92" customWidth="1"/>
    <col min="6921" max="6973" width="0" style="92" hidden="1" customWidth="1"/>
    <col min="6974" max="7161" width="9.140625" style="92"/>
    <col min="7162" max="7162" width="2.28515625" style="92" customWidth="1"/>
    <col min="7163" max="7163" width="35.7109375" style="92" customWidth="1"/>
    <col min="7164" max="7164" width="3.85546875" style="92" customWidth="1"/>
    <col min="7165" max="7165" width="20.140625" style="92" customWidth="1"/>
    <col min="7166" max="7166" width="11.85546875" style="92" customWidth="1"/>
    <col min="7167" max="7167" width="2.42578125" style="92" customWidth="1"/>
    <col min="7168" max="7168" width="20.7109375" style="92" customWidth="1"/>
    <col min="7169" max="7169" width="2.140625" style="92" customWidth="1"/>
    <col min="7170" max="7170" width="20.7109375" style="92" customWidth="1"/>
    <col min="7171" max="7171" width="2.42578125" style="92" customWidth="1"/>
    <col min="7172" max="7172" width="20.7109375" style="92" customWidth="1"/>
    <col min="7173" max="7173" width="2.140625" style="92" customWidth="1"/>
    <col min="7174" max="7174" width="20.7109375" style="92" customWidth="1"/>
    <col min="7175" max="7175" width="2" style="92" customWidth="1"/>
    <col min="7176" max="7176" width="20.7109375" style="92" customWidth="1"/>
    <col min="7177" max="7229" width="0" style="92" hidden="1" customWidth="1"/>
    <col min="7230" max="7417" width="9.140625" style="92"/>
    <col min="7418" max="7418" width="2.28515625" style="92" customWidth="1"/>
    <col min="7419" max="7419" width="35.7109375" style="92" customWidth="1"/>
    <col min="7420" max="7420" width="3.85546875" style="92" customWidth="1"/>
    <col min="7421" max="7421" width="20.140625" style="92" customWidth="1"/>
    <col min="7422" max="7422" width="11.85546875" style="92" customWidth="1"/>
    <col min="7423" max="7423" width="2.42578125" style="92" customWidth="1"/>
    <col min="7424" max="7424" width="20.7109375" style="92" customWidth="1"/>
    <col min="7425" max="7425" width="2.140625" style="92" customWidth="1"/>
    <col min="7426" max="7426" width="20.7109375" style="92" customWidth="1"/>
    <col min="7427" max="7427" width="2.42578125" style="92" customWidth="1"/>
    <col min="7428" max="7428" width="20.7109375" style="92" customWidth="1"/>
    <col min="7429" max="7429" width="2.140625" style="92" customWidth="1"/>
    <col min="7430" max="7430" width="20.7109375" style="92" customWidth="1"/>
    <col min="7431" max="7431" width="2" style="92" customWidth="1"/>
    <col min="7432" max="7432" width="20.7109375" style="92" customWidth="1"/>
    <col min="7433" max="7485" width="0" style="92" hidden="1" customWidth="1"/>
    <col min="7486" max="7673" width="9.140625" style="92"/>
    <col min="7674" max="7674" width="2.28515625" style="92" customWidth="1"/>
    <col min="7675" max="7675" width="35.7109375" style="92" customWidth="1"/>
    <col min="7676" max="7676" width="3.85546875" style="92" customWidth="1"/>
    <col min="7677" max="7677" width="20.140625" style="92" customWidth="1"/>
    <col min="7678" max="7678" width="11.85546875" style="92" customWidth="1"/>
    <col min="7679" max="7679" width="2.42578125" style="92" customWidth="1"/>
    <col min="7680" max="7680" width="20.7109375" style="92" customWidth="1"/>
    <col min="7681" max="7681" width="2.140625" style="92" customWidth="1"/>
    <col min="7682" max="7682" width="20.7109375" style="92" customWidth="1"/>
    <col min="7683" max="7683" width="2.42578125" style="92" customWidth="1"/>
    <col min="7684" max="7684" width="20.7109375" style="92" customWidth="1"/>
    <col min="7685" max="7685" width="2.140625" style="92" customWidth="1"/>
    <col min="7686" max="7686" width="20.7109375" style="92" customWidth="1"/>
    <col min="7687" max="7687" width="2" style="92" customWidth="1"/>
    <col min="7688" max="7688" width="20.7109375" style="92" customWidth="1"/>
    <col min="7689" max="7741" width="0" style="92" hidden="1" customWidth="1"/>
    <col min="7742" max="7929" width="9.140625" style="92"/>
    <col min="7930" max="7930" width="2.28515625" style="92" customWidth="1"/>
    <col min="7931" max="7931" width="35.7109375" style="92" customWidth="1"/>
    <col min="7932" max="7932" width="3.85546875" style="92" customWidth="1"/>
    <col min="7933" max="7933" width="20.140625" style="92" customWidth="1"/>
    <col min="7934" max="7934" width="11.85546875" style="92" customWidth="1"/>
    <col min="7935" max="7935" width="2.42578125" style="92" customWidth="1"/>
    <col min="7936" max="7936" width="20.7109375" style="92" customWidth="1"/>
    <col min="7937" max="7937" width="2.140625" style="92" customWidth="1"/>
    <col min="7938" max="7938" width="20.7109375" style="92" customWidth="1"/>
    <col min="7939" max="7939" width="2.42578125" style="92" customWidth="1"/>
    <col min="7940" max="7940" width="20.7109375" style="92" customWidth="1"/>
    <col min="7941" max="7941" width="2.140625" style="92" customWidth="1"/>
    <col min="7942" max="7942" width="20.7109375" style="92" customWidth="1"/>
    <col min="7943" max="7943" width="2" style="92" customWidth="1"/>
    <col min="7944" max="7944" width="20.7109375" style="92" customWidth="1"/>
    <col min="7945" max="7997" width="0" style="92" hidden="1" customWidth="1"/>
    <col min="7998" max="8185" width="9.140625" style="92"/>
    <col min="8186" max="8186" width="2.28515625" style="92" customWidth="1"/>
    <col min="8187" max="8187" width="35.7109375" style="92" customWidth="1"/>
    <col min="8188" max="8188" width="3.85546875" style="92" customWidth="1"/>
    <col min="8189" max="8189" width="20.140625" style="92" customWidth="1"/>
    <col min="8190" max="8190" width="11.85546875" style="92" customWidth="1"/>
    <col min="8191" max="8191" width="2.42578125" style="92" customWidth="1"/>
    <col min="8192" max="8192" width="20.7109375" style="92" customWidth="1"/>
    <col min="8193" max="8193" width="2.140625" style="92" customWidth="1"/>
    <col min="8194" max="8194" width="20.7109375" style="92" customWidth="1"/>
    <col min="8195" max="8195" width="2.42578125" style="92" customWidth="1"/>
    <col min="8196" max="8196" width="20.7109375" style="92" customWidth="1"/>
    <col min="8197" max="8197" width="2.140625" style="92" customWidth="1"/>
    <col min="8198" max="8198" width="20.7109375" style="92" customWidth="1"/>
    <col min="8199" max="8199" width="2" style="92" customWidth="1"/>
    <col min="8200" max="8200" width="20.7109375" style="92" customWidth="1"/>
    <col min="8201" max="8253" width="0" style="92" hidden="1" customWidth="1"/>
    <col min="8254" max="8441" width="9.140625" style="92"/>
    <col min="8442" max="8442" width="2.28515625" style="92" customWidth="1"/>
    <col min="8443" max="8443" width="35.7109375" style="92" customWidth="1"/>
    <col min="8444" max="8444" width="3.85546875" style="92" customWidth="1"/>
    <col min="8445" max="8445" width="20.140625" style="92" customWidth="1"/>
    <col min="8446" max="8446" width="11.85546875" style="92" customWidth="1"/>
    <col min="8447" max="8447" width="2.42578125" style="92" customWidth="1"/>
    <col min="8448" max="8448" width="20.7109375" style="92" customWidth="1"/>
    <col min="8449" max="8449" width="2.140625" style="92" customWidth="1"/>
    <col min="8450" max="8450" width="20.7109375" style="92" customWidth="1"/>
    <col min="8451" max="8451" width="2.42578125" style="92" customWidth="1"/>
    <col min="8452" max="8452" width="20.7109375" style="92" customWidth="1"/>
    <col min="8453" max="8453" width="2.140625" style="92" customWidth="1"/>
    <col min="8454" max="8454" width="20.7109375" style="92" customWidth="1"/>
    <col min="8455" max="8455" width="2" style="92" customWidth="1"/>
    <col min="8456" max="8456" width="20.7109375" style="92" customWidth="1"/>
    <col min="8457" max="8509" width="0" style="92" hidden="1" customWidth="1"/>
    <col min="8510" max="8697" width="9.140625" style="92"/>
    <col min="8698" max="8698" width="2.28515625" style="92" customWidth="1"/>
    <col min="8699" max="8699" width="35.7109375" style="92" customWidth="1"/>
    <col min="8700" max="8700" width="3.85546875" style="92" customWidth="1"/>
    <col min="8701" max="8701" width="20.140625" style="92" customWidth="1"/>
    <col min="8702" max="8702" width="11.85546875" style="92" customWidth="1"/>
    <col min="8703" max="8703" width="2.42578125" style="92" customWidth="1"/>
    <col min="8704" max="8704" width="20.7109375" style="92" customWidth="1"/>
    <col min="8705" max="8705" width="2.140625" style="92" customWidth="1"/>
    <col min="8706" max="8706" width="20.7109375" style="92" customWidth="1"/>
    <col min="8707" max="8707" width="2.42578125" style="92" customWidth="1"/>
    <col min="8708" max="8708" width="20.7109375" style="92" customWidth="1"/>
    <col min="8709" max="8709" width="2.140625" style="92" customWidth="1"/>
    <col min="8710" max="8710" width="20.7109375" style="92" customWidth="1"/>
    <col min="8711" max="8711" width="2" style="92" customWidth="1"/>
    <col min="8712" max="8712" width="20.7109375" style="92" customWidth="1"/>
    <col min="8713" max="8765" width="0" style="92" hidden="1" customWidth="1"/>
    <col min="8766" max="8953" width="9.140625" style="92"/>
    <col min="8954" max="8954" width="2.28515625" style="92" customWidth="1"/>
    <col min="8955" max="8955" width="35.7109375" style="92" customWidth="1"/>
    <col min="8956" max="8956" width="3.85546875" style="92" customWidth="1"/>
    <col min="8957" max="8957" width="20.140625" style="92" customWidth="1"/>
    <col min="8958" max="8958" width="11.85546875" style="92" customWidth="1"/>
    <col min="8959" max="8959" width="2.42578125" style="92" customWidth="1"/>
    <col min="8960" max="8960" width="20.7109375" style="92" customWidth="1"/>
    <col min="8961" max="8961" width="2.140625" style="92" customWidth="1"/>
    <col min="8962" max="8962" width="20.7109375" style="92" customWidth="1"/>
    <col min="8963" max="8963" width="2.42578125" style="92" customWidth="1"/>
    <col min="8964" max="8964" width="20.7109375" style="92" customWidth="1"/>
    <col min="8965" max="8965" width="2.140625" style="92" customWidth="1"/>
    <col min="8966" max="8966" width="20.7109375" style="92" customWidth="1"/>
    <col min="8967" max="8967" width="2" style="92" customWidth="1"/>
    <col min="8968" max="8968" width="20.7109375" style="92" customWidth="1"/>
    <col min="8969" max="9021" width="0" style="92" hidden="1" customWidth="1"/>
    <col min="9022" max="9209" width="9.140625" style="92"/>
    <col min="9210" max="9210" width="2.28515625" style="92" customWidth="1"/>
    <col min="9211" max="9211" width="35.7109375" style="92" customWidth="1"/>
    <col min="9212" max="9212" width="3.85546875" style="92" customWidth="1"/>
    <col min="9213" max="9213" width="20.140625" style="92" customWidth="1"/>
    <col min="9214" max="9214" width="11.85546875" style="92" customWidth="1"/>
    <col min="9215" max="9215" width="2.42578125" style="92" customWidth="1"/>
    <col min="9216" max="9216" width="20.7109375" style="92" customWidth="1"/>
    <col min="9217" max="9217" width="2.140625" style="92" customWidth="1"/>
    <col min="9218" max="9218" width="20.7109375" style="92" customWidth="1"/>
    <col min="9219" max="9219" width="2.42578125" style="92" customWidth="1"/>
    <col min="9220" max="9220" width="20.7109375" style="92" customWidth="1"/>
    <col min="9221" max="9221" width="2.140625" style="92" customWidth="1"/>
    <col min="9222" max="9222" width="20.7109375" style="92" customWidth="1"/>
    <col min="9223" max="9223" width="2" style="92" customWidth="1"/>
    <col min="9224" max="9224" width="20.7109375" style="92" customWidth="1"/>
    <col min="9225" max="9277" width="0" style="92" hidden="1" customWidth="1"/>
    <col min="9278" max="9465" width="9.140625" style="92"/>
    <col min="9466" max="9466" width="2.28515625" style="92" customWidth="1"/>
    <col min="9467" max="9467" width="35.7109375" style="92" customWidth="1"/>
    <col min="9468" max="9468" width="3.85546875" style="92" customWidth="1"/>
    <col min="9469" max="9469" width="20.140625" style="92" customWidth="1"/>
    <col min="9470" max="9470" width="11.85546875" style="92" customWidth="1"/>
    <col min="9471" max="9471" width="2.42578125" style="92" customWidth="1"/>
    <col min="9472" max="9472" width="20.7109375" style="92" customWidth="1"/>
    <col min="9473" max="9473" width="2.140625" style="92" customWidth="1"/>
    <col min="9474" max="9474" width="20.7109375" style="92" customWidth="1"/>
    <col min="9475" max="9475" width="2.42578125" style="92" customWidth="1"/>
    <col min="9476" max="9476" width="20.7109375" style="92" customWidth="1"/>
    <col min="9477" max="9477" width="2.140625" style="92" customWidth="1"/>
    <col min="9478" max="9478" width="20.7109375" style="92" customWidth="1"/>
    <col min="9479" max="9479" width="2" style="92" customWidth="1"/>
    <col min="9480" max="9480" width="20.7109375" style="92" customWidth="1"/>
    <col min="9481" max="9533" width="0" style="92" hidden="1" customWidth="1"/>
    <col min="9534" max="9721" width="9.140625" style="92"/>
    <col min="9722" max="9722" width="2.28515625" style="92" customWidth="1"/>
    <col min="9723" max="9723" width="35.7109375" style="92" customWidth="1"/>
    <col min="9724" max="9724" width="3.85546875" style="92" customWidth="1"/>
    <col min="9725" max="9725" width="20.140625" style="92" customWidth="1"/>
    <col min="9726" max="9726" width="11.85546875" style="92" customWidth="1"/>
    <col min="9727" max="9727" width="2.42578125" style="92" customWidth="1"/>
    <col min="9728" max="9728" width="20.7109375" style="92" customWidth="1"/>
    <col min="9729" max="9729" width="2.140625" style="92" customWidth="1"/>
    <col min="9730" max="9730" width="20.7109375" style="92" customWidth="1"/>
    <col min="9731" max="9731" width="2.42578125" style="92" customWidth="1"/>
    <col min="9732" max="9732" width="20.7109375" style="92" customWidth="1"/>
    <col min="9733" max="9733" width="2.140625" style="92" customWidth="1"/>
    <col min="9734" max="9734" width="20.7109375" style="92" customWidth="1"/>
    <col min="9735" max="9735" width="2" style="92" customWidth="1"/>
    <col min="9736" max="9736" width="20.7109375" style="92" customWidth="1"/>
    <col min="9737" max="9789" width="0" style="92" hidden="1" customWidth="1"/>
    <col min="9790" max="9977" width="9.140625" style="92"/>
    <col min="9978" max="9978" width="2.28515625" style="92" customWidth="1"/>
    <col min="9979" max="9979" width="35.7109375" style="92" customWidth="1"/>
    <col min="9980" max="9980" width="3.85546875" style="92" customWidth="1"/>
    <col min="9981" max="9981" width="20.140625" style="92" customWidth="1"/>
    <col min="9982" max="9982" width="11.85546875" style="92" customWidth="1"/>
    <col min="9983" max="9983" width="2.42578125" style="92" customWidth="1"/>
    <col min="9984" max="9984" width="20.7109375" style="92" customWidth="1"/>
    <col min="9985" max="9985" width="2.140625" style="92" customWidth="1"/>
    <col min="9986" max="9986" width="20.7109375" style="92" customWidth="1"/>
    <col min="9987" max="9987" width="2.42578125" style="92" customWidth="1"/>
    <col min="9988" max="9988" width="20.7109375" style="92" customWidth="1"/>
    <col min="9989" max="9989" width="2.140625" style="92" customWidth="1"/>
    <col min="9990" max="9990" width="20.7109375" style="92" customWidth="1"/>
    <col min="9991" max="9991" width="2" style="92" customWidth="1"/>
    <col min="9992" max="9992" width="20.7109375" style="92" customWidth="1"/>
    <col min="9993" max="10045" width="0" style="92" hidden="1" customWidth="1"/>
    <col min="10046" max="10233" width="9.140625" style="92"/>
    <col min="10234" max="10234" width="2.28515625" style="92" customWidth="1"/>
    <col min="10235" max="10235" width="35.7109375" style="92" customWidth="1"/>
    <col min="10236" max="10236" width="3.85546875" style="92" customWidth="1"/>
    <col min="10237" max="10237" width="20.140625" style="92" customWidth="1"/>
    <col min="10238" max="10238" width="11.85546875" style="92" customWidth="1"/>
    <col min="10239" max="10239" width="2.42578125" style="92" customWidth="1"/>
    <col min="10240" max="10240" width="20.7109375" style="92" customWidth="1"/>
    <col min="10241" max="10241" width="2.140625" style="92" customWidth="1"/>
    <col min="10242" max="10242" width="20.7109375" style="92" customWidth="1"/>
    <col min="10243" max="10243" width="2.42578125" style="92" customWidth="1"/>
    <col min="10244" max="10244" width="20.7109375" style="92" customWidth="1"/>
    <col min="10245" max="10245" width="2.140625" style="92" customWidth="1"/>
    <col min="10246" max="10246" width="20.7109375" style="92" customWidth="1"/>
    <col min="10247" max="10247" width="2" style="92" customWidth="1"/>
    <col min="10248" max="10248" width="20.7109375" style="92" customWidth="1"/>
    <col min="10249" max="10301" width="0" style="92" hidden="1" customWidth="1"/>
    <col min="10302" max="10489" width="9.140625" style="92"/>
    <col min="10490" max="10490" width="2.28515625" style="92" customWidth="1"/>
    <col min="10491" max="10491" width="35.7109375" style="92" customWidth="1"/>
    <col min="10492" max="10492" width="3.85546875" style="92" customWidth="1"/>
    <col min="10493" max="10493" width="20.140625" style="92" customWidth="1"/>
    <col min="10494" max="10494" width="11.85546875" style="92" customWidth="1"/>
    <col min="10495" max="10495" width="2.42578125" style="92" customWidth="1"/>
    <col min="10496" max="10496" width="20.7109375" style="92" customWidth="1"/>
    <col min="10497" max="10497" width="2.140625" style="92" customWidth="1"/>
    <col min="10498" max="10498" width="20.7109375" style="92" customWidth="1"/>
    <col min="10499" max="10499" width="2.42578125" style="92" customWidth="1"/>
    <col min="10500" max="10500" width="20.7109375" style="92" customWidth="1"/>
    <col min="10501" max="10501" width="2.140625" style="92" customWidth="1"/>
    <col min="10502" max="10502" width="20.7109375" style="92" customWidth="1"/>
    <col min="10503" max="10503" width="2" style="92" customWidth="1"/>
    <col min="10504" max="10504" width="20.7109375" style="92" customWidth="1"/>
    <col min="10505" max="10557" width="0" style="92" hidden="1" customWidth="1"/>
    <col min="10558" max="10745" width="9.140625" style="92"/>
    <col min="10746" max="10746" width="2.28515625" style="92" customWidth="1"/>
    <col min="10747" max="10747" width="35.7109375" style="92" customWidth="1"/>
    <col min="10748" max="10748" width="3.85546875" style="92" customWidth="1"/>
    <col min="10749" max="10749" width="20.140625" style="92" customWidth="1"/>
    <col min="10750" max="10750" width="11.85546875" style="92" customWidth="1"/>
    <col min="10751" max="10751" width="2.42578125" style="92" customWidth="1"/>
    <col min="10752" max="10752" width="20.7109375" style="92" customWidth="1"/>
    <col min="10753" max="10753" width="2.140625" style="92" customWidth="1"/>
    <col min="10754" max="10754" width="20.7109375" style="92" customWidth="1"/>
    <col min="10755" max="10755" width="2.42578125" style="92" customWidth="1"/>
    <col min="10756" max="10756" width="20.7109375" style="92" customWidth="1"/>
    <col min="10757" max="10757" width="2.140625" style="92" customWidth="1"/>
    <col min="10758" max="10758" width="20.7109375" style="92" customWidth="1"/>
    <col min="10759" max="10759" width="2" style="92" customWidth="1"/>
    <col min="10760" max="10760" width="20.7109375" style="92" customWidth="1"/>
    <col min="10761" max="10813" width="0" style="92" hidden="1" customWidth="1"/>
    <col min="10814" max="11001" width="9.140625" style="92"/>
    <col min="11002" max="11002" width="2.28515625" style="92" customWidth="1"/>
    <col min="11003" max="11003" width="35.7109375" style="92" customWidth="1"/>
    <col min="11004" max="11004" width="3.85546875" style="92" customWidth="1"/>
    <col min="11005" max="11005" width="20.140625" style="92" customWidth="1"/>
    <col min="11006" max="11006" width="11.85546875" style="92" customWidth="1"/>
    <col min="11007" max="11007" width="2.42578125" style="92" customWidth="1"/>
    <col min="11008" max="11008" width="20.7109375" style="92" customWidth="1"/>
    <col min="11009" max="11009" width="2.140625" style="92" customWidth="1"/>
    <col min="11010" max="11010" width="20.7109375" style="92" customWidth="1"/>
    <col min="11011" max="11011" width="2.42578125" style="92" customWidth="1"/>
    <col min="11012" max="11012" width="20.7109375" style="92" customWidth="1"/>
    <col min="11013" max="11013" width="2.140625" style="92" customWidth="1"/>
    <col min="11014" max="11014" width="20.7109375" style="92" customWidth="1"/>
    <col min="11015" max="11015" width="2" style="92" customWidth="1"/>
    <col min="11016" max="11016" width="20.7109375" style="92" customWidth="1"/>
    <col min="11017" max="11069" width="0" style="92" hidden="1" customWidth="1"/>
    <col min="11070" max="11257" width="9.140625" style="92"/>
    <col min="11258" max="11258" width="2.28515625" style="92" customWidth="1"/>
    <col min="11259" max="11259" width="35.7109375" style="92" customWidth="1"/>
    <col min="11260" max="11260" width="3.85546875" style="92" customWidth="1"/>
    <col min="11261" max="11261" width="20.140625" style="92" customWidth="1"/>
    <col min="11262" max="11262" width="11.85546875" style="92" customWidth="1"/>
    <col min="11263" max="11263" width="2.42578125" style="92" customWidth="1"/>
    <col min="11264" max="11264" width="20.7109375" style="92" customWidth="1"/>
    <col min="11265" max="11265" width="2.140625" style="92" customWidth="1"/>
    <col min="11266" max="11266" width="20.7109375" style="92" customWidth="1"/>
    <col min="11267" max="11267" width="2.42578125" style="92" customWidth="1"/>
    <col min="11268" max="11268" width="20.7109375" style="92" customWidth="1"/>
    <col min="11269" max="11269" width="2.140625" style="92" customWidth="1"/>
    <col min="11270" max="11270" width="20.7109375" style="92" customWidth="1"/>
    <col min="11271" max="11271" width="2" style="92" customWidth="1"/>
    <col min="11272" max="11272" width="20.7109375" style="92" customWidth="1"/>
    <col min="11273" max="11325" width="0" style="92" hidden="1" customWidth="1"/>
    <col min="11326" max="11513" width="9.140625" style="92"/>
    <col min="11514" max="11514" width="2.28515625" style="92" customWidth="1"/>
    <col min="11515" max="11515" width="35.7109375" style="92" customWidth="1"/>
    <col min="11516" max="11516" width="3.85546875" style="92" customWidth="1"/>
    <col min="11517" max="11517" width="20.140625" style="92" customWidth="1"/>
    <col min="11518" max="11518" width="11.85546875" style="92" customWidth="1"/>
    <col min="11519" max="11519" width="2.42578125" style="92" customWidth="1"/>
    <col min="11520" max="11520" width="20.7109375" style="92" customWidth="1"/>
    <col min="11521" max="11521" width="2.140625" style="92" customWidth="1"/>
    <col min="11522" max="11522" width="20.7109375" style="92" customWidth="1"/>
    <col min="11523" max="11523" width="2.42578125" style="92" customWidth="1"/>
    <col min="11524" max="11524" width="20.7109375" style="92" customWidth="1"/>
    <col min="11525" max="11525" width="2.140625" style="92" customWidth="1"/>
    <col min="11526" max="11526" width="20.7109375" style="92" customWidth="1"/>
    <col min="11527" max="11527" width="2" style="92" customWidth="1"/>
    <col min="11528" max="11528" width="20.7109375" style="92" customWidth="1"/>
    <col min="11529" max="11581" width="0" style="92" hidden="1" customWidth="1"/>
    <col min="11582" max="11769" width="9.140625" style="92"/>
    <col min="11770" max="11770" width="2.28515625" style="92" customWidth="1"/>
    <col min="11771" max="11771" width="35.7109375" style="92" customWidth="1"/>
    <col min="11772" max="11772" width="3.85546875" style="92" customWidth="1"/>
    <col min="11773" max="11773" width="20.140625" style="92" customWidth="1"/>
    <col min="11774" max="11774" width="11.85546875" style="92" customWidth="1"/>
    <col min="11775" max="11775" width="2.42578125" style="92" customWidth="1"/>
    <col min="11776" max="11776" width="20.7109375" style="92" customWidth="1"/>
    <col min="11777" max="11777" width="2.140625" style="92" customWidth="1"/>
    <col min="11778" max="11778" width="20.7109375" style="92" customWidth="1"/>
    <col min="11779" max="11779" width="2.42578125" style="92" customWidth="1"/>
    <col min="11780" max="11780" width="20.7109375" style="92" customWidth="1"/>
    <col min="11781" max="11781" width="2.140625" style="92" customWidth="1"/>
    <col min="11782" max="11782" width="20.7109375" style="92" customWidth="1"/>
    <col min="11783" max="11783" width="2" style="92" customWidth="1"/>
    <col min="11784" max="11784" width="20.7109375" style="92" customWidth="1"/>
    <col min="11785" max="11837" width="0" style="92" hidden="1" customWidth="1"/>
    <col min="11838" max="12025" width="9.140625" style="92"/>
    <col min="12026" max="12026" width="2.28515625" style="92" customWidth="1"/>
    <col min="12027" max="12027" width="35.7109375" style="92" customWidth="1"/>
    <col min="12028" max="12028" width="3.85546875" style="92" customWidth="1"/>
    <col min="12029" max="12029" width="20.140625" style="92" customWidth="1"/>
    <col min="12030" max="12030" width="11.85546875" style="92" customWidth="1"/>
    <col min="12031" max="12031" width="2.42578125" style="92" customWidth="1"/>
    <col min="12032" max="12032" width="20.7109375" style="92" customWidth="1"/>
    <col min="12033" max="12033" width="2.140625" style="92" customWidth="1"/>
    <col min="12034" max="12034" width="20.7109375" style="92" customWidth="1"/>
    <col min="12035" max="12035" width="2.42578125" style="92" customWidth="1"/>
    <col min="12036" max="12036" width="20.7109375" style="92" customWidth="1"/>
    <col min="12037" max="12037" width="2.140625" style="92" customWidth="1"/>
    <col min="12038" max="12038" width="20.7109375" style="92" customWidth="1"/>
    <col min="12039" max="12039" width="2" style="92" customWidth="1"/>
    <col min="12040" max="12040" width="20.7109375" style="92" customWidth="1"/>
    <col min="12041" max="12093" width="0" style="92" hidden="1" customWidth="1"/>
    <col min="12094" max="12281" width="9.140625" style="92"/>
    <col min="12282" max="12282" width="2.28515625" style="92" customWidth="1"/>
    <col min="12283" max="12283" width="35.7109375" style="92" customWidth="1"/>
    <col min="12284" max="12284" width="3.85546875" style="92" customWidth="1"/>
    <col min="12285" max="12285" width="20.140625" style="92" customWidth="1"/>
    <col min="12286" max="12286" width="11.85546875" style="92" customWidth="1"/>
    <col min="12287" max="12287" width="2.42578125" style="92" customWidth="1"/>
    <col min="12288" max="12288" width="20.7109375" style="92" customWidth="1"/>
    <col min="12289" max="12289" width="2.140625" style="92" customWidth="1"/>
    <col min="12290" max="12290" width="20.7109375" style="92" customWidth="1"/>
    <col min="12291" max="12291" width="2.42578125" style="92" customWidth="1"/>
    <col min="12292" max="12292" width="20.7109375" style="92" customWidth="1"/>
    <col min="12293" max="12293" width="2.140625" style="92" customWidth="1"/>
    <col min="12294" max="12294" width="20.7109375" style="92" customWidth="1"/>
    <col min="12295" max="12295" width="2" style="92" customWidth="1"/>
    <col min="12296" max="12296" width="20.7109375" style="92" customWidth="1"/>
    <col min="12297" max="12349" width="0" style="92" hidden="1" customWidth="1"/>
    <col min="12350" max="12537" width="9.140625" style="92"/>
    <col min="12538" max="12538" width="2.28515625" style="92" customWidth="1"/>
    <col min="12539" max="12539" width="35.7109375" style="92" customWidth="1"/>
    <col min="12540" max="12540" width="3.85546875" style="92" customWidth="1"/>
    <col min="12541" max="12541" width="20.140625" style="92" customWidth="1"/>
    <col min="12542" max="12542" width="11.85546875" style="92" customWidth="1"/>
    <col min="12543" max="12543" width="2.42578125" style="92" customWidth="1"/>
    <col min="12544" max="12544" width="20.7109375" style="92" customWidth="1"/>
    <col min="12545" max="12545" width="2.140625" style="92" customWidth="1"/>
    <col min="12546" max="12546" width="20.7109375" style="92" customWidth="1"/>
    <col min="12547" max="12547" width="2.42578125" style="92" customWidth="1"/>
    <col min="12548" max="12548" width="20.7109375" style="92" customWidth="1"/>
    <col min="12549" max="12549" width="2.140625" style="92" customWidth="1"/>
    <col min="12550" max="12550" width="20.7109375" style="92" customWidth="1"/>
    <col min="12551" max="12551" width="2" style="92" customWidth="1"/>
    <col min="12552" max="12552" width="20.7109375" style="92" customWidth="1"/>
    <col min="12553" max="12605" width="0" style="92" hidden="1" customWidth="1"/>
    <col min="12606" max="12793" width="9.140625" style="92"/>
    <col min="12794" max="12794" width="2.28515625" style="92" customWidth="1"/>
    <col min="12795" max="12795" width="35.7109375" style="92" customWidth="1"/>
    <col min="12796" max="12796" width="3.85546875" style="92" customWidth="1"/>
    <col min="12797" max="12797" width="20.140625" style="92" customWidth="1"/>
    <col min="12798" max="12798" width="11.85546875" style="92" customWidth="1"/>
    <col min="12799" max="12799" width="2.42578125" style="92" customWidth="1"/>
    <col min="12800" max="12800" width="20.7109375" style="92" customWidth="1"/>
    <col min="12801" max="12801" width="2.140625" style="92" customWidth="1"/>
    <col min="12802" max="12802" width="20.7109375" style="92" customWidth="1"/>
    <col min="12803" max="12803" width="2.42578125" style="92" customWidth="1"/>
    <col min="12804" max="12804" width="20.7109375" style="92" customWidth="1"/>
    <col min="12805" max="12805" width="2.140625" style="92" customWidth="1"/>
    <col min="12806" max="12806" width="20.7109375" style="92" customWidth="1"/>
    <col min="12807" max="12807" width="2" style="92" customWidth="1"/>
    <col min="12808" max="12808" width="20.7109375" style="92" customWidth="1"/>
    <col min="12809" max="12861" width="0" style="92" hidden="1" customWidth="1"/>
    <col min="12862" max="13049" width="9.140625" style="92"/>
    <col min="13050" max="13050" width="2.28515625" style="92" customWidth="1"/>
    <col min="13051" max="13051" width="35.7109375" style="92" customWidth="1"/>
    <col min="13052" max="13052" width="3.85546875" style="92" customWidth="1"/>
    <col min="13053" max="13053" width="20.140625" style="92" customWidth="1"/>
    <col min="13054" max="13054" width="11.85546875" style="92" customWidth="1"/>
    <col min="13055" max="13055" width="2.42578125" style="92" customWidth="1"/>
    <col min="13056" max="13056" width="20.7109375" style="92" customWidth="1"/>
    <col min="13057" max="13057" width="2.140625" style="92" customWidth="1"/>
    <col min="13058" max="13058" width="20.7109375" style="92" customWidth="1"/>
    <col min="13059" max="13059" width="2.42578125" style="92" customWidth="1"/>
    <col min="13060" max="13060" width="20.7109375" style="92" customWidth="1"/>
    <col min="13061" max="13061" width="2.140625" style="92" customWidth="1"/>
    <col min="13062" max="13062" width="20.7109375" style="92" customWidth="1"/>
    <col min="13063" max="13063" width="2" style="92" customWidth="1"/>
    <col min="13064" max="13064" width="20.7109375" style="92" customWidth="1"/>
    <col min="13065" max="13117" width="0" style="92" hidden="1" customWidth="1"/>
    <col min="13118" max="13305" width="9.140625" style="92"/>
    <col min="13306" max="13306" width="2.28515625" style="92" customWidth="1"/>
    <col min="13307" max="13307" width="35.7109375" style="92" customWidth="1"/>
    <col min="13308" max="13308" width="3.85546875" style="92" customWidth="1"/>
    <col min="13309" max="13309" width="20.140625" style="92" customWidth="1"/>
    <col min="13310" max="13310" width="11.85546875" style="92" customWidth="1"/>
    <col min="13311" max="13311" width="2.42578125" style="92" customWidth="1"/>
    <col min="13312" max="13312" width="20.7109375" style="92" customWidth="1"/>
    <col min="13313" max="13313" width="2.140625" style="92" customWidth="1"/>
    <col min="13314" max="13314" width="20.7109375" style="92" customWidth="1"/>
    <col min="13315" max="13315" width="2.42578125" style="92" customWidth="1"/>
    <col min="13316" max="13316" width="20.7109375" style="92" customWidth="1"/>
    <col min="13317" max="13317" width="2.140625" style="92" customWidth="1"/>
    <col min="13318" max="13318" width="20.7109375" style="92" customWidth="1"/>
    <col min="13319" max="13319" width="2" style="92" customWidth="1"/>
    <col min="13320" max="13320" width="20.7109375" style="92" customWidth="1"/>
    <col min="13321" max="13373" width="0" style="92" hidden="1" customWidth="1"/>
    <col min="13374" max="13561" width="9.140625" style="92"/>
    <col min="13562" max="13562" width="2.28515625" style="92" customWidth="1"/>
    <col min="13563" max="13563" width="35.7109375" style="92" customWidth="1"/>
    <col min="13564" max="13564" width="3.85546875" style="92" customWidth="1"/>
    <col min="13565" max="13565" width="20.140625" style="92" customWidth="1"/>
    <col min="13566" max="13566" width="11.85546875" style="92" customWidth="1"/>
    <col min="13567" max="13567" width="2.42578125" style="92" customWidth="1"/>
    <col min="13568" max="13568" width="20.7109375" style="92" customWidth="1"/>
    <col min="13569" max="13569" width="2.140625" style="92" customWidth="1"/>
    <col min="13570" max="13570" width="20.7109375" style="92" customWidth="1"/>
    <col min="13571" max="13571" width="2.42578125" style="92" customWidth="1"/>
    <col min="13572" max="13572" width="20.7109375" style="92" customWidth="1"/>
    <col min="13573" max="13573" width="2.140625" style="92" customWidth="1"/>
    <col min="13574" max="13574" width="20.7109375" style="92" customWidth="1"/>
    <col min="13575" max="13575" width="2" style="92" customWidth="1"/>
    <col min="13576" max="13576" width="20.7109375" style="92" customWidth="1"/>
    <col min="13577" max="13629" width="0" style="92" hidden="1" customWidth="1"/>
    <col min="13630" max="13817" width="9.140625" style="92"/>
    <col min="13818" max="13818" width="2.28515625" style="92" customWidth="1"/>
    <col min="13819" max="13819" width="35.7109375" style="92" customWidth="1"/>
    <col min="13820" max="13820" width="3.85546875" style="92" customWidth="1"/>
    <col min="13821" max="13821" width="20.140625" style="92" customWidth="1"/>
    <col min="13822" max="13822" width="11.85546875" style="92" customWidth="1"/>
    <col min="13823" max="13823" width="2.42578125" style="92" customWidth="1"/>
    <col min="13824" max="13824" width="20.7109375" style="92" customWidth="1"/>
    <col min="13825" max="13825" width="2.140625" style="92" customWidth="1"/>
    <col min="13826" max="13826" width="20.7109375" style="92" customWidth="1"/>
    <col min="13827" max="13827" width="2.42578125" style="92" customWidth="1"/>
    <col min="13828" max="13828" width="20.7109375" style="92" customWidth="1"/>
    <col min="13829" max="13829" width="2.140625" style="92" customWidth="1"/>
    <col min="13830" max="13830" width="20.7109375" style="92" customWidth="1"/>
    <col min="13831" max="13831" width="2" style="92" customWidth="1"/>
    <col min="13832" max="13832" width="20.7109375" style="92" customWidth="1"/>
    <col min="13833" max="13885" width="0" style="92" hidden="1" customWidth="1"/>
    <col min="13886" max="14073" width="9.140625" style="92"/>
    <col min="14074" max="14074" width="2.28515625" style="92" customWidth="1"/>
    <col min="14075" max="14075" width="35.7109375" style="92" customWidth="1"/>
    <col min="14076" max="14076" width="3.85546875" style="92" customWidth="1"/>
    <col min="14077" max="14077" width="20.140625" style="92" customWidth="1"/>
    <col min="14078" max="14078" width="11.85546875" style="92" customWidth="1"/>
    <col min="14079" max="14079" width="2.42578125" style="92" customWidth="1"/>
    <col min="14080" max="14080" width="20.7109375" style="92" customWidth="1"/>
    <col min="14081" max="14081" width="2.140625" style="92" customWidth="1"/>
    <col min="14082" max="14082" width="20.7109375" style="92" customWidth="1"/>
    <col min="14083" max="14083" width="2.42578125" style="92" customWidth="1"/>
    <col min="14084" max="14084" width="20.7109375" style="92" customWidth="1"/>
    <col min="14085" max="14085" width="2.140625" style="92" customWidth="1"/>
    <col min="14086" max="14086" width="20.7109375" style="92" customWidth="1"/>
    <col min="14087" max="14087" width="2" style="92" customWidth="1"/>
    <col min="14088" max="14088" width="20.7109375" style="92" customWidth="1"/>
    <col min="14089" max="14141" width="0" style="92" hidden="1" customWidth="1"/>
    <col min="14142" max="14329" width="9.140625" style="92"/>
    <col min="14330" max="14330" width="2.28515625" style="92" customWidth="1"/>
    <col min="14331" max="14331" width="35.7109375" style="92" customWidth="1"/>
    <col min="14332" max="14332" width="3.85546875" style="92" customWidth="1"/>
    <col min="14333" max="14333" width="20.140625" style="92" customWidth="1"/>
    <col min="14334" max="14334" width="11.85546875" style="92" customWidth="1"/>
    <col min="14335" max="14335" width="2.42578125" style="92" customWidth="1"/>
    <col min="14336" max="14336" width="20.7109375" style="92" customWidth="1"/>
    <col min="14337" max="14337" width="2.140625" style="92" customWidth="1"/>
    <col min="14338" max="14338" width="20.7109375" style="92" customWidth="1"/>
    <col min="14339" max="14339" width="2.42578125" style="92" customWidth="1"/>
    <col min="14340" max="14340" width="20.7109375" style="92" customWidth="1"/>
    <col min="14341" max="14341" width="2.140625" style="92" customWidth="1"/>
    <col min="14342" max="14342" width="20.7109375" style="92" customWidth="1"/>
    <col min="14343" max="14343" width="2" style="92" customWidth="1"/>
    <col min="14344" max="14344" width="20.7109375" style="92" customWidth="1"/>
    <col min="14345" max="14397" width="0" style="92" hidden="1" customWidth="1"/>
    <col min="14398" max="14585" width="9.140625" style="92"/>
    <col min="14586" max="14586" width="2.28515625" style="92" customWidth="1"/>
    <col min="14587" max="14587" width="35.7109375" style="92" customWidth="1"/>
    <col min="14588" max="14588" width="3.85546875" style="92" customWidth="1"/>
    <col min="14589" max="14589" width="20.140625" style="92" customWidth="1"/>
    <col min="14590" max="14590" width="11.85546875" style="92" customWidth="1"/>
    <col min="14591" max="14591" width="2.42578125" style="92" customWidth="1"/>
    <col min="14592" max="14592" width="20.7109375" style="92" customWidth="1"/>
    <col min="14593" max="14593" width="2.140625" style="92" customWidth="1"/>
    <col min="14594" max="14594" width="20.7109375" style="92" customWidth="1"/>
    <col min="14595" max="14595" width="2.42578125" style="92" customWidth="1"/>
    <col min="14596" max="14596" width="20.7109375" style="92" customWidth="1"/>
    <col min="14597" max="14597" width="2.140625" style="92" customWidth="1"/>
    <col min="14598" max="14598" width="20.7109375" style="92" customWidth="1"/>
    <col min="14599" max="14599" width="2" style="92" customWidth="1"/>
    <col min="14600" max="14600" width="20.7109375" style="92" customWidth="1"/>
    <col min="14601" max="14653" width="0" style="92" hidden="1" customWidth="1"/>
    <col min="14654" max="14841" width="9.140625" style="92"/>
    <col min="14842" max="14842" width="2.28515625" style="92" customWidth="1"/>
    <col min="14843" max="14843" width="35.7109375" style="92" customWidth="1"/>
    <col min="14844" max="14844" width="3.85546875" style="92" customWidth="1"/>
    <col min="14845" max="14845" width="20.140625" style="92" customWidth="1"/>
    <col min="14846" max="14846" width="11.85546875" style="92" customWidth="1"/>
    <col min="14847" max="14847" width="2.42578125" style="92" customWidth="1"/>
    <col min="14848" max="14848" width="20.7109375" style="92" customWidth="1"/>
    <col min="14849" max="14849" width="2.140625" style="92" customWidth="1"/>
    <col min="14850" max="14850" width="20.7109375" style="92" customWidth="1"/>
    <col min="14851" max="14851" width="2.42578125" style="92" customWidth="1"/>
    <col min="14852" max="14852" width="20.7109375" style="92" customWidth="1"/>
    <col min="14853" max="14853" width="2.140625" style="92" customWidth="1"/>
    <col min="14854" max="14854" width="20.7109375" style="92" customWidth="1"/>
    <col min="14855" max="14855" width="2" style="92" customWidth="1"/>
    <col min="14856" max="14856" width="20.7109375" style="92" customWidth="1"/>
    <col min="14857" max="14909" width="0" style="92" hidden="1" customWidth="1"/>
    <col min="14910" max="15097" width="9.140625" style="92"/>
    <col min="15098" max="15098" width="2.28515625" style="92" customWidth="1"/>
    <col min="15099" max="15099" width="35.7109375" style="92" customWidth="1"/>
    <col min="15100" max="15100" width="3.85546875" style="92" customWidth="1"/>
    <col min="15101" max="15101" width="20.140625" style="92" customWidth="1"/>
    <col min="15102" max="15102" width="11.85546875" style="92" customWidth="1"/>
    <col min="15103" max="15103" width="2.42578125" style="92" customWidth="1"/>
    <col min="15104" max="15104" width="20.7109375" style="92" customWidth="1"/>
    <col min="15105" max="15105" width="2.140625" style="92" customWidth="1"/>
    <col min="15106" max="15106" width="20.7109375" style="92" customWidth="1"/>
    <col min="15107" max="15107" width="2.42578125" style="92" customWidth="1"/>
    <col min="15108" max="15108" width="20.7109375" style="92" customWidth="1"/>
    <col min="15109" max="15109" width="2.140625" style="92" customWidth="1"/>
    <col min="15110" max="15110" width="20.7109375" style="92" customWidth="1"/>
    <col min="15111" max="15111" width="2" style="92" customWidth="1"/>
    <col min="15112" max="15112" width="20.7109375" style="92" customWidth="1"/>
    <col min="15113" max="15165" width="0" style="92" hidden="1" customWidth="1"/>
    <col min="15166" max="15353" width="9.140625" style="92"/>
    <col min="15354" max="15354" width="2.28515625" style="92" customWidth="1"/>
    <col min="15355" max="15355" width="35.7109375" style="92" customWidth="1"/>
    <col min="15356" max="15356" width="3.85546875" style="92" customWidth="1"/>
    <col min="15357" max="15357" width="20.140625" style="92" customWidth="1"/>
    <col min="15358" max="15358" width="11.85546875" style="92" customWidth="1"/>
    <col min="15359" max="15359" width="2.42578125" style="92" customWidth="1"/>
    <col min="15360" max="15360" width="20.7109375" style="92" customWidth="1"/>
    <col min="15361" max="15361" width="2.140625" style="92" customWidth="1"/>
    <col min="15362" max="15362" width="20.7109375" style="92" customWidth="1"/>
    <col min="15363" max="15363" width="2.42578125" style="92" customWidth="1"/>
    <col min="15364" max="15364" width="20.7109375" style="92" customWidth="1"/>
    <col min="15365" max="15365" width="2.140625" style="92" customWidth="1"/>
    <col min="15366" max="15366" width="20.7109375" style="92" customWidth="1"/>
    <col min="15367" max="15367" width="2" style="92" customWidth="1"/>
    <col min="15368" max="15368" width="20.7109375" style="92" customWidth="1"/>
    <col min="15369" max="15421" width="0" style="92" hidden="1" customWidth="1"/>
    <col min="15422" max="15609" width="9.140625" style="92"/>
    <col min="15610" max="15610" width="2.28515625" style="92" customWidth="1"/>
    <col min="15611" max="15611" width="35.7109375" style="92" customWidth="1"/>
    <col min="15612" max="15612" width="3.85546875" style="92" customWidth="1"/>
    <col min="15613" max="15613" width="20.140625" style="92" customWidth="1"/>
    <col min="15614" max="15614" width="11.85546875" style="92" customWidth="1"/>
    <col min="15615" max="15615" width="2.42578125" style="92" customWidth="1"/>
    <col min="15616" max="15616" width="20.7109375" style="92" customWidth="1"/>
    <col min="15617" max="15617" width="2.140625" style="92" customWidth="1"/>
    <col min="15618" max="15618" width="20.7109375" style="92" customWidth="1"/>
    <col min="15619" max="15619" width="2.42578125" style="92" customWidth="1"/>
    <col min="15620" max="15620" width="20.7109375" style="92" customWidth="1"/>
    <col min="15621" max="15621" width="2.140625" style="92" customWidth="1"/>
    <col min="15622" max="15622" width="20.7109375" style="92" customWidth="1"/>
    <col min="15623" max="15623" width="2" style="92" customWidth="1"/>
    <col min="15624" max="15624" width="20.7109375" style="92" customWidth="1"/>
    <col min="15625" max="15677" width="0" style="92" hidden="1" customWidth="1"/>
    <col min="15678" max="15865" width="9.140625" style="92"/>
    <col min="15866" max="15866" width="2.28515625" style="92" customWidth="1"/>
    <col min="15867" max="15867" width="35.7109375" style="92" customWidth="1"/>
    <col min="15868" max="15868" width="3.85546875" style="92" customWidth="1"/>
    <col min="15869" max="15869" width="20.140625" style="92" customWidth="1"/>
    <col min="15870" max="15870" width="11.85546875" style="92" customWidth="1"/>
    <col min="15871" max="15871" width="2.42578125" style="92" customWidth="1"/>
    <col min="15872" max="15872" width="20.7109375" style="92" customWidth="1"/>
    <col min="15873" max="15873" width="2.140625" style="92" customWidth="1"/>
    <col min="15874" max="15874" width="20.7109375" style="92" customWidth="1"/>
    <col min="15875" max="15875" width="2.42578125" style="92" customWidth="1"/>
    <col min="15876" max="15876" width="20.7109375" style="92" customWidth="1"/>
    <col min="15877" max="15877" width="2.140625" style="92" customWidth="1"/>
    <col min="15878" max="15878" width="20.7109375" style="92" customWidth="1"/>
    <col min="15879" max="15879" width="2" style="92" customWidth="1"/>
    <col min="15880" max="15880" width="20.7109375" style="92" customWidth="1"/>
    <col min="15881" max="15933" width="0" style="92" hidden="1" customWidth="1"/>
    <col min="15934" max="16121" width="9.140625" style="92"/>
    <col min="16122" max="16122" width="2.28515625" style="92" customWidth="1"/>
    <col min="16123" max="16123" width="35.7109375" style="92" customWidth="1"/>
    <col min="16124" max="16124" width="3.85546875" style="92" customWidth="1"/>
    <col min="16125" max="16125" width="20.140625" style="92" customWidth="1"/>
    <col min="16126" max="16126" width="11.85546875" style="92" customWidth="1"/>
    <col min="16127" max="16127" width="2.42578125" style="92" customWidth="1"/>
    <col min="16128" max="16128" width="20.7109375" style="92" customWidth="1"/>
    <col min="16129" max="16129" width="2.140625" style="92" customWidth="1"/>
    <col min="16130" max="16130" width="20.7109375" style="92" customWidth="1"/>
    <col min="16131" max="16131" width="2.42578125" style="92" customWidth="1"/>
    <col min="16132" max="16132" width="20.7109375" style="92" customWidth="1"/>
    <col min="16133" max="16133" width="2.140625" style="92" customWidth="1"/>
    <col min="16134" max="16134" width="20.7109375" style="92" customWidth="1"/>
    <col min="16135" max="16135" width="2" style="92" customWidth="1"/>
    <col min="16136" max="16136" width="20.7109375" style="92" customWidth="1"/>
    <col min="16137" max="16189" width="0" style="92" hidden="1" customWidth="1"/>
    <col min="16190" max="16384" width="9.140625" style="92"/>
  </cols>
  <sheetData>
    <row r="1" spans="1:44" ht="13.5" thickTop="1" x14ac:dyDescent="0.2">
      <c r="A1" s="88"/>
      <c r="B1" s="89"/>
      <c r="C1" s="89"/>
      <c r="D1" s="89"/>
      <c r="E1" s="89"/>
      <c r="F1" s="89"/>
      <c r="G1" s="89"/>
      <c r="H1" s="89"/>
      <c r="I1" s="89"/>
      <c r="J1" s="89"/>
      <c r="K1" s="89"/>
      <c r="L1" s="89"/>
      <c r="M1" s="89"/>
      <c r="N1" s="90"/>
      <c r="O1" s="248"/>
      <c r="Q1" s="297"/>
      <c r="R1" s="213"/>
      <c r="AB1" s="92">
        <v>1</v>
      </c>
      <c r="AC1" s="92">
        <v>20</v>
      </c>
    </row>
    <row r="2" spans="1:44" ht="23.25" x14ac:dyDescent="0.2">
      <c r="A2" s="91"/>
      <c r="M2" s="93" t="s">
        <v>173</v>
      </c>
      <c r="N2" s="94"/>
      <c r="O2" s="98"/>
      <c r="Q2" s="298"/>
      <c r="R2" s="213"/>
      <c r="T2" s="213"/>
      <c r="AB2" s="92">
        <v>2</v>
      </c>
      <c r="AC2" s="92">
        <v>24</v>
      </c>
      <c r="AR2" s="213" t="s">
        <v>212</v>
      </c>
    </row>
    <row r="3" spans="1:44" ht="21" customHeight="1" x14ac:dyDescent="0.2">
      <c r="A3" s="302" t="s">
        <v>190</v>
      </c>
      <c r="B3" s="303"/>
      <c r="C3" s="303"/>
      <c r="D3" s="303"/>
      <c r="E3" s="303"/>
      <c r="F3" s="303"/>
      <c r="G3" s="303"/>
      <c r="H3" s="303"/>
      <c r="I3" s="303"/>
      <c r="J3" s="303"/>
      <c r="K3" s="303"/>
      <c r="L3" s="303"/>
      <c r="M3" s="303"/>
      <c r="N3" s="94"/>
      <c r="O3" s="98"/>
      <c r="Q3" s="298"/>
      <c r="R3" s="213"/>
      <c r="T3" s="213"/>
      <c r="AB3" s="92">
        <v>3</v>
      </c>
      <c r="AC3" s="92">
        <v>28</v>
      </c>
      <c r="AR3" s="213"/>
    </row>
    <row r="4" spans="1:44" ht="21" customHeight="1" x14ac:dyDescent="0.2">
      <c r="A4" s="93"/>
      <c r="B4" s="95"/>
      <c r="C4" s="95"/>
      <c r="D4" s="95"/>
      <c r="E4" s="95"/>
      <c r="F4" s="95"/>
      <c r="G4" s="95"/>
      <c r="H4" s="95"/>
      <c r="I4" s="95"/>
      <c r="J4" s="95"/>
      <c r="K4" s="95"/>
      <c r="L4" s="95"/>
      <c r="M4" s="95"/>
      <c r="N4" s="94"/>
      <c r="O4" s="98"/>
      <c r="Q4" s="288"/>
      <c r="R4" s="213"/>
      <c r="T4" s="213"/>
      <c r="AB4" s="216">
        <v>4</v>
      </c>
      <c r="AC4" s="216">
        <v>33</v>
      </c>
      <c r="AR4" s="213"/>
    </row>
    <row r="5" spans="1:44" ht="21" customHeight="1" x14ac:dyDescent="0.2">
      <c r="A5" s="93"/>
      <c r="B5" s="95"/>
      <c r="C5" s="95"/>
      <c r="D5" s="95"/>
      <c r="E5" s="95"/>
      <c r="F5" s="95"/>
      <c r="G5" s="95"/>
      <c r="H5" s="95"/>
      <c r="I5" s="95"/>
      <c r="J5" s="95"/>
      <c r="K5" s="95"/>
      <c r="L5" s="95"/>
      <c r="M5" s="96"/>
      <c r="N5" s="94"/>
      <c r="O5" s="98"/>
      <c r="Q5" s="214"/>
      <c r="AB5" s="216">
        <v>5</v>
      </c>
      <c r="AC5" s="216">
        <v>34</v>
      </c>
      <c r="AR5" s="213" t="s">
        <v>213</v>
      </c>
    </row>
    <row r="6" spans="1:44" x14ac:dyDescent="0.2">
      <c r="A6" s="97"/>
      <c r="B6" s="98"/>
      <c r="C6" s="98"/>
      <c r="D6" s="98"/>
      <c r="E6" s="98"/>
      <c r="F6" s="98"/>
      <c r="G6" s="98"/>
      <c r="H6" s="98"/>
      <c r="I6" s="98"/>
      <c r="J6" s="98"/>
      <c r="K6" s="98"/>
      <c r="L6" s="98"/>
      <c r="M6" s="98"/>
      <c r="N6" s="94"/>
      <c r="O6" s="98"/>
      <c r="Q6" s="297"/>
      <c r="R6" s="265"/>
      <c r="S6" s="265"/>
      <c r="T6" s="265"/>
      <c r="U6" s="265"/>
      <c r="V6" s="265"/>
      <c r="W6" s="265"/>
      <c r="X6" s="265"/>
      <c r="Y6" s="265"/>
      <c r="AB6" s="216"/>
      <c r="AC6" s="216"/>
      <c r="AR6" s="213" t="s">
        <v>214</v>
      </c>
    </row>
    <row r="7" spans="1:44" s="216" customFormat="1" ht="24.75" customHeight="1" x14ac:dyDescent="0.2">
      <c r="A7" s="97"/>
      <c r="B7" s="99" t="s">
        <v>174</v>
      </c>
      <c r="C7" s="304"/>
      <c r="D7" s="304"/>
      <c r="E7" s="304"/>
      <c r="F7" s="304"/>
      <c r="G7" s="304"/>
      <c r="H7" s="304"/>
      <c r="I7" s="304"/>
      <c r="J7" s="304"/>
      <c r="K7" s="304"/>
      <c r="L7" s="304"/>
      <c r="M7" s="304"/>
      <c r="N7" s="94"/>
      <c r="O7" s="98"/>
      <c r="P7" s="215"/>
      <c r="Q7" s="298"/>
      <c r="R7" s="265"/>
      <c r="S7" s="265"/>
      <c r="T7" s="265"/>
      <c r="U7" s="265"/>
      <c r="V7" s="265"/>
      <c r="W7" s="265"/>
      <c r="X7" s="265"/>
      <c r="Y7" s="265"/>
      <c r="Z7" s="92"/>
      <c r="AB7" s="215" t="s">
        <v>417</v>
      </c>
      <c r="AR7" s="213" t="s">
        <v>215</v>
      </c>
    </row>
    <row r="8" spans="1:44" s="216" customFormat="1" ht="24.75" customHeight="1" x14ac:dyDescent="0.2">
      <c r="A8" s="97"/>
      <c r="B8" s="99" t="s">
        <v>175</v>
      </c>
      <c r="C8" s="305"/>
      <c r="D8" s="305"/>
      <c r="E8" s="305"/>
      <c r="F8" s="305"/>
      <c r="G8" s="305"/>
      <c r="H8" s="305"/>
      <c r="I8" s="305"/>
      <c r="J8" s="305"/>
      <c r="K8" s="305"/>
      <c r="L8" s="305"/>
      <c r="M8" s="305"/>
      <c r="N8" s="94"/>
      <c r="O8" s="98"/>
      <c r="P8" s="215"/>
      <c r="Q8" s="298"/>
      <c r="R8" s="266"/>
      <c r="S8" s="265"/>
      <c r="T8" s="265"/>
      <c r="U8" s="266"/>
      <c r="V8" s="266"/>
      <c r="W8" s="266"/>
      <c r="X8" s="266"/>
      <c r="Y8" s="266"/>
      <c r="AR8" s="215" t="s">
        <v>408</v>
      </c>
    </row>
    <row r="9" spans="1:44" s="216" customFormat="1" ht="26.25" customHeight="1" x14ac:dyDescent="0.2">
      <c r="A9" s="97"/>
      <c r="B9" s="99" t="s">
        <v>176</v>
      </c>
      <c r="C9" s="305"/>
      <c r="D9" s="305"/>
      <c r="E9" s="305"/>
      <c r="F9" s="305"/>
      <c r="G9" s="305"/>
      <c r="H9" s="305"/>
      <c r="I9" s="305"/>
      <c r="J9" s="305"/>
      <c r="K9" s="305"/>
      <c r="L9" s="305"/>
      <c r="M9" s="305"/>
      <c r="N9" s="94"/>
      <c r="O9" s="98"/>
      <c r="P9" s="215"/>
      <c r="R9" s="266"/>
      <c r="S9" s="265"/>
      <c r="T9" s="266"/>
      <c r="U9" s="266"/>
      <c r="V9" s="266"/>
      <c r="W9" s="266"/>
      <c r="X9" s="266"/>
      <c r="Y9" s="266"/>
    </row>
    <row r="10" spans="1:44" s="216" customFormat="1" ht="24.75" customHeight="1" x14ac:dyDescent="0.25">
      <c r="A10" s="97"/>
      <c r="B10" s="99" t="s">
        <v>177</v>
      </c>
      <c r="C10" s="305" t="s">
        <v>178</v>
      </c>
      <c r="D10" s="305"/>
      <c r="E10" s="99" t="s">
        <v>179</v>
      </c>
      <c r="F10" s="306"/>
      <c r="G10" s="306"/>
      <c r="H10" s="306"/>
      <c r="I10" s="306"/>
      <c r="J10" s="306"/>
      <c r="K10" s="306"/>
      <c r="L10" s="306"/>
      <c r="M10" s="306"/>
      <c r="N10" s="94"/>
      <c r="O10" s="98"/>
      <c r="P10" s="215"/>
      <c r="R10" s="266"/>
      <c r="S10" s="266"/>
      <c r="T10" s="266"/>
      <c r="U10" s="266"/>
      <c r="V10" s="266"/>
      <c r="W10" s="266"/>
      <c r="X10" s="266"/>
      <c r="Y10" s="266"/>
    </row>
    <row r="11" spans="1:44" s="216" customFormat="1" x14ac:dyDescent="0.2">
      <c r="A11" s="97"/>
      <c r="B11" s="98"/>
      <c r="C11" s="98"/>
      <c r="D11" s="98"/>
      <c r="E11" s="100"/>
      <c r="F11" s="100"/>
      <c r="G11" s="100"/>
      <c r="H11" s="100"/>
      <c r="I11" s="101"/>
      <c r="J11" s="100"/>
      <c r="K11" s="100"/>
      <c r="L11" s="100"/>
      <c r="M11" s="101"/>
      <c r="N11" s="94"/>
      <c r="O11" s="98"/>
      <c r="P11" s="215"/>
      <c r="R11" s="216" t="s">
        <v>185</v>
      </c>
      <c r="V11" s="289">
        <f>SUM(V15:AA15)</f>
        <v>0</v>
      </c>
      <c r="AB11" s="92"/>
      <c r="AC11" s="92"/>
    </row>
    <row r="12" spans="1:44" ht="13.5" thickBot="1" x14ac:dyDescent="0.25">
      <c r="A12" s="97"/>
      <c r="B12" s="98"/>
      <c r="C12" s="98"/>
      <c r="D12" s="98"/>
      <c r="E12" s="98"/>
      <c r="F12" s="98"/>
      <c r="G12" s="98"/>
      <c r="H12" s="98"/>
      <c r="I12" s="102"/>
      <c r="J12" s="98"/>
      <c r="K12" s="98"/>
      <c r="L12" s="98"/>
      <c r="M12" s="102" t="s">
        <v>411</v>
      </c>
      <c r="N12" s="94"/>
      <c r="O12" s="98"/>
      <c r="AC12" s="213"/>
      <c r="AR12" s="216"/>
    </row>
    <row r="13" spans="1:44" ht="18.75" customHeight="1" thickBot="1" x14ac:dyDescent="0.25">
      <c r="A13" s="97"/>
      <c r="B13" s="98"/>
      <c r="C13" s="103" t="s">
        <v>180</v>
      </c>
      <c r="D13" s="299"/>
      <c r="E13" s="299"/>
      <c r="F13" s="148"/>
      <c r="G13" s="148"/>
      <c r="H13" s="148"/>
      <c r="I13" s="312" t="s">
        <v>211</v>
      </c>
      <c r="J13" s="313"/>
      <c r="K13" s="313"/>
      <c r="L13" s="313"/>
      <c r="M13" s="314"/>
      <c r="N13" s="94"/>
      <c r="O13" s="98"/>
      <c r="R13" s="213"/>
      <c r="V13" s="213"/>
      <c r="W13" s="213"/>
      <c r="X13" s="213"/>
      <c r="Y13" s="213"/>
      <c r="Z13" s="213"/>
      <c r="AA13" s="213"/>
    </row>
    <row r="14" spans="1:44" ht="18.75" customHeight="1" thickBot="1" x14ac:dyDescent="0.25">
      <c r="A14" s="97"/>
      <c r="B14" s="215"/>
      <c r="C14" s="103" t="s">
        <v>410</v>
      </c>
      <c r="D14" s="300"/>
      <c r="E14" s="300"/>
      <c r="F14" s="148"/>
      <c r="G14" s="148"/>
      <c r="H14" s="148"/>
      <c r="I14" s="156" t="s">
        <v>216</v>
      </c>
      <c r="J14" s="308" t="s">
        <v>217</v>
      </c>
      <c r="K14" s="309"/>
      <c r="L14" s="310" t="s">
        <v>218</v>
      </c>
      <c r="M14" s="311"/>
      <c r="N14" s="94"/>
      <c r="O14" s="98"/>
      <c r="R14" s="213" t="s">
        <v>424</v>
      </c>
      <c r="AC14" s="216"/>
    </row>
    <row r="15" spans="1:44" s="216" customFormat="1" ht="18.75" customHeight="1" x14ac:dyDescent="0.2">
      <c r="A15" s="97"/>
      <c r="C15" s="218"/>
      <c r="D15" s="301"/>
      <c r="E15" s="301"/>
      <c r="F15" s="98"/>
      <c r="G15" s="98"/>
      <c r="H15" s="98"/>
      <c r="I15" s="269"/>
      <c r="J15" s="307"/>
      <c r="K15" s="307"/>
      <c r="L15" s="307"/>
      <c r="M15" s="307"/>
      <c r="N15" s="94"/>
      <c r="O15" s="98"/>
      <c r="P15" s="215"/>
      <c r="R15" s="213" t="s">
        <v>210</v>
      </c>
      <c r="S15" s="92"/>
      <c r="T15" s="92"/>
      <c r="V15" s="217"/>
      <c r="W15" s="217">
        <f>IF(D13=R14,1,0)</f>
        <v>0</v>
      </c>
      <c r="X15" s="217">
        <f>IF(D13=R15,2,0)</f>
        <v>0</v>
      </c>
      <c r="Y15" s="217">
        <f>IF(D13=R16,3,0)</f>
        <v>0</v>
      </c>
      <c r="Z15" s="217">
        <f>IF(AND(D13=R17,D14=R19),4,0)</f>
        <v>0</v>
      </c>
      <c r="AA15" s="217">
        <f>IF(AND(D13=R17,D14&lt;&gt;R19),5,0)</f>
        <v>0</v>
      </c>
      <c r="AB15" s="92"/>
      <c r="AR15" s="92"/>
    </row>
    <row r="16" spans="1:44" s="216" customFormat="1" ht="20.25" customHeight="1" x14ac:dyDescent="0.2">
      <c r="A16" s="97"/>
      <c r="B16" s="319"/>
      <c r="C16" s="320"/>
      <c r="D16" s="320"/>
      <c r="E16" s="320"/>
      <c r="F16" s="320"/>
      <c r="G16" s="320"/>
      <c r="H16" s="320"/>
      <c r="I16" s="320"/>
      <c r="J16" s="320"/>
      <c r="K16" s="320"/>
      <c r="L16" s="320"/>
      <c r="M16" s="320"/>
      <c r="N16" s="94"/>
      <c r="O16" s="98"/>
      <c r="P16" s="215"/>
      <c r="R16" s="213" t="s">
        <v>423</v>
      </c>
      <c r="S16" s="92"/>
      <c r="T16" s="92"/>
      <c r="V16" s="217"/>
      <c r="W16" s="217">
        <v>1</v>
      </c>
      <c r="X16" s="217">
        <v>2</v>
      </c>
      <c r="Y16" s="217">
        <v>3</v>
      </c>
      <c r="Z16" s="217">
        <v>4</v>
      </c>
      <c r="AA16" s="217">
        <v>5</v>
      </c>
      <c r="AB16" s="92"/>
    </row>
    <row r="17" spans="1:44" s="216" customFormat="1" ht="20.25" customHeight="1" x14ac:dyDescent="0.2">
      <c r="A17" s="97"/>
      <c r="B17" s="319"/>
      <c r="C17" s="320"/>
      <c r="D17" s="320"/>
      <c r="E17" s="320"/>
      <c r="F17" s="320"/>
      <c r="G17" s="320"/>
      <c r="H17" s="320"/>
      <c r="I17" s="320"/>
      <c r="J17" s="320"/>
      <c r="K17" s="320"/>
      <c r="L17" s="320"/>
      <c r="M17" s="320"/>
      <c r="N17" s="94"/>
      <c r="O17" s="98"/>
      <c r="P17" s="215"/>
      <c r="R17" s="213" t="s">
        <v>407</v>
      </c>
      <c r="V17" s="217"/>
      <c r="W17" s="217"/>
      <c r="X17" s="217"/>
      <c r="Y17" s="217"/>
      <c r="Z17" s="217"/>
      <c r="AA17" s="217"/>
      <c r="AB17" s="92"/>
      <c r="AC17" s="92"/>
    </row>
    <row r="18" spans="1:44" x14ac:dyDescent="0.2">
      <c r="A18" s="97"/>
      <c r="B18" s="98"/>
      <c r="C18" s="98"/>
      <c r="D18" s="98"/>
      <c r="E18" s="98"/>
      <c r="F18" s="98"/>
      <c r="G18" s="98"/>
      <c r="H18" s="98"/>
      <c r="I18" s="98"/>
      <c r="J18" s="98"/>
      <c r="K18" s="98"/>
      <c r="L18" s="98"/>
      <c r="M18" s="98"/>
      <c r="N18" s="94"/>
      <c r="O18" s="98"/>
      <c r="V18" s="289"/>
      <c r="W18" s="289"/>
      <c r="X18" s="289"/>
      <c r="Y18" s="289"/>
      <c r="Z18" s="289"/>
      <c r="AA18" s="289"/>
      <c r="AR18" s="216"/>
    </row>
    <row r="19" spans="1:44" ht="19.5" customHeight="1" x14ac:dyDescent="0.2">
      <c r="A19" s="97"/>
      <c r="B19" s="243" t="s">
        <v>189</v>
      </c>
      <c r="C19" s="244"/>
      <c r="D19" s="244"/>
      <c r="E19" s="244"/>
      <c r="F19" s="244"/>
      <c r="G19" s="245"/>
      <c r="H19" s="246"/>
      <c r="I19" s="321" t="s">
        <v>205</v>
      </c>
      <c r="J19" s="322"/>
      <c r="K19" s="322"/>
      <c r="L19" s="322"/>
      <c r="M19" s="323"/>
      <c r="N19" s="94"/>
      <c r="O19" s="98"/>
      <c r="R19" s="213" t="s">
        <v>213</v>
      </c>
      <c r="S19" s="216"/>
      <c r="V19" s="289"/>
      <c r="W19" s="289"/>
      <c r="X19" s="289"/>
      <c r="Y19" s="289"/>
      <c r="Z19" s="289"/>
      <c r="AA19" s="289"/>
      <c r="AC19" s="216"/>
    </row>
    <row r="20" spans="1:44" ht="19.5" customHeight="1" x14ac:dyDescent="0.2">
      <c r="A20" s="97"/>
      <c r="B20" s="262"/>
      <c r="C20" s="216"/>
      <c r="D20" s="216"/>
      <c r="E20" s="216"/>
      <c r="F20" s="216"/>
      <c r="G20" s="263"/>
      <c r="H20" s="264"/>
      <c r="I20" s="272"/>
      <c r="J20" s="260"/>
      <c r="K20" s="271"/>
      <c r="L20" s="260"/>
      <c r="M20" s="261"/>
      <c r="N20" s="94"/>
      <c r="O20" s="98"/>
      <c r="R20" s="213"/>
      <c r="S20" s="216"/>
      <c r="V20" s="289"/>
      <c r="W20" s="289"/>
      <c r="X20" s="289"/>
      <c r="Y20" s="289"/>
      <c r="Z20" s="289"/>
      <c r="AA20" s="289"/>
      <c r="AC20" s="216"/>
    </row>
    <row r="21" spans="1:44" s="216" customFormat="1" ht="38.25" x14ac:dyDescent="0.2">
      <c r="A21" s="97"/>
      <c r="B21" s="106" t="s">
        <v>181</v>
      </c>
      <c r="C21" s="106"/>
      <c r="D21" s="107" t="s">
        <v>182</v>
      </c>
      <c r="E21" s="107" t="s">
        <v>183</v>
      </c>
      <c r="F21" s="98"/>
      <c r="G21" s="108"/>
      <c r="H21" s="105"/>
      <c r="I21" s="104" t="s">
        <v>208</v>
      </c>
      <c r="J21" s="150"/>
      <c r="K21" s="108" t="s">
        <v>207</v>
      </c>
      <c r="L21" s="108"/>
      <c r="M21" s="105" t="s">
        <v>206</v>
      </c>
      <c r="N21" s="94"/>
      <c r="O21" s="98"/>
      <c r="P21" s="215"/>
      <c r="R21" s="213"/>
      <c r="V21" s="217"/>
      <c r="W21" s="217"/>
      <c r="X21" s="217"/>
      <c r="Y21" s="217"/>
      <c r="Z21" s="217"/>
      <c r="AA21" s="217"/>
      <c r="AB21" s="92"/>
      <c r="AR21" s="92"/>
    </row>
    <row r="22" spans="1:44" s="216" customFormat="1" ht="17.25" customHeight="1" x14ac:dyDescent="0.2">
      <c r="A22" s="97"/>
      <c r="B22" s="109"/>
      <c r="C22" s="106"/>
      <c r="D22" s="98"/>
      <c r="E22" s="107"/>
      <c r="F22" s="98"/>
      <c r="G22" s="108"/>
      <c r="H22" s="105"/>
      <c r="I22" s="104"/>
      <c r="J22" s="150"/>
      <c r="K22" s="108"/>
      <c r="L22" s="108"/>
      <c r="M22" s="110"/>
      <c r="N22" s="94"/>
      <c r="O22" s="98"/>
      <c r="P22" s="215"/>
      <c r="Q22" s="276" t="s">
        <v>419</v>
      </c>
      <c r="R22" s="276" t="s">
        <v>416</v>
      </c>
      <c r="V22" s="217"/>
      <c r="W22" s="217"/>
      <c r="X22" s="217"/>
      <c r="Y22" s="217"/>
      <c r="Z22" s="217"/>
      <c r="AA22" s="217"/>
      <c r="AB22" s="92"/>
      <c r="AC22" s="92"/>
    </row>
    <row r="23" spans="1:44" ht="24.75" customHeight="1" x14ac:dyDescent="0.2">
      <c r="A23" s="97"/>
      <c r="B23" s="249"/>
      <c r="C23" s="98"/>
      <c r="D23" s="150" t="str">
        <f>IF(B23="","",IF(B23="Please Enter Dates Properly","",INDEX(Collection!$E$3:$E$159,MATCH(B23,Collection!$B$3:$B$159,0))))</f>
        <v/>
      </c>
      <c r="E23" s="250"/>
      <c r="F23" s="98"/>
      <c r="G23" s="152"/>
      <c r="H23" s="153"/>
      <c r="I23" s="273" t="str">
        <f>IF(B23="","",IF($D$13="","Enter Date of Final Plat Approval",IF(E23="","Enter # of Units",IF(K23="Land Use Unavailable For Final Plat Approval Date","",Q23))))</f>
        <v/>
      </c>
      <c r="J23" s="150"/>
      <c r="K23" s="268" t="str">
        <f>IF(B23="","",IF($D$13="","Enter Date of Final Plat Approval",IF(E23="","Enter # of Units",R23)))</f>
        <v/>
      </c>
      <c r="L23" s="145"/>
      <c r="M23" s="247" t="str">
        <f>IF(B23="","",IF($D$13="","Enter Date of Final Plat Approval",IF(E23="","Enter # of Units",IF(I23="","",IFERROR(K23*I23,"")))))</f>
        <v/>
      </c>
      <c r="N23" s="94"/>
      <c r="O23" s="98"/>
      <c r="Q23" s="287" t="str">
        <f>IF(B23="","",IF($D$13="","Enter Date of Final Plat Approval",IF(E23="","Enter # of Units",IF($D$14="","Enter Service Area",VLOOKUP(B23,Collection!$B$6:$AL$149,VLOOKUP('Estimator Worksheet'!$V$11,'Estimator Worksheet'!$AB$1:$AC$5,2,FALSE),FALSE)))))</f>
        <v/>
      </c>
      <c r="R23" s="274" t="str">
        <f>IF(B23="","",IF($D$13="","Enter Date of Final Plat Approval",IF($V$11&lt;=2,INDEX(Collection!$A$6:$P$149,MATCH(B23,Collection!$B$6:$B$149,0),16),INDEX(Collection!$A$6:$P$149,MATCH(B23,Collection!$B$6:$B$149,0),15))*$E23))</f>
        <v/>
      </c>
      <c r="V23" s="267"/>
      <c r="W23" s="267"/>
      <c r="X23" s="267"/>
      <c r="Y23" s="267"/>
      <c r="Z23" s="267"/>
      <c r="AA23" s="289"/>
      <c r="AR23" s="216"/>
    </row>
    <row r="24" spans="1:44" ht="24.95" customHeight="1" x14ac:dyDescent="0.2">
      <c r="A24" s="97"/>
      <c r="B24" s="249"/>
      <c r="C24" s="98"/>
      <c r="D24" s="150" t="str">
        <f>IF(B24="","",IF(B24="Please Enter Dates Properly","",INDEX(Collection!$E$3:$E$159,MATCH(B24,Collection!$B$3:$B$159,0))))</f>
        <v/>
      </c>
      <c r="E24" s="250"/>
      <c r="F24" s="98"/>
      <c r="G24" s="152"/>
      <c r="H24" s="153"/>
      <c r="I24" s="273" t="str">
        <f>IF(B24="","",IF($D$13="","Enter Date of Final Plat Approval",IF(E24="","Enter # of Units",IF(K24="Land Use Unavailable For Final Plat Approval Date","",Q24))))</f>
        <v/>
      </c>
      <c r="J24" s="150"/>
      <c r="K24" s="268" t="str">
        <f>IF(B24="","",IF($D$13="","Enter Date of Final Plat Approval",IF(E24="","Enter # of Units",R24)))</f>
        <v/>
      </c>
      <c r="L24" s="145"/>
      <c r="M24" s="247" t="str">
        <f>IF(B24="","",IF($D$13="","Enter Date of Final Plat Approval",IF(E24="","Enter # of Units",IF(I24="","",IFERROR(K24*I24,"")))))</f>
        <v/>
      </c>
      <c r="N24" s="94"/>
      <c r="O24" s="98"/>
      <c r="Q24" s="287" t="str">
        <f>IF(B24="","",IF($D$13="","Enter Date of Final Plat Approval",IF(E24="","Enter # of Units",IF($D$14="","Enter Service Area",VLOOKUP(B24,Collection!$B$6:$AL$149,VLOOKUP('Estimator Worksheet'!$V$11,'Estimator Worksheet'!$AB$1:$AC$5,2,FALSE),FALSE)))))</f>
        <v/>
      </c>
      <c r="R24" s="274" t="str">
        <f>IF(B24="","",IF($D$13="","Enter Date of Final Plat Approval",IF($V$11&lt;=2,INDEX(Collection!$A$6:$P$149,MATCH(B24,Collection!$B$6:$B$149,0),16),INDEX(Collection!$A$6:$P$149,MATCH(B24,Collection!$B$6:$B$149,0),15))*$E24))</f>
        <v/>
      </c>
      <c r="V24" s="267"/>
      <c r="W24" s="267"/>
      <c r="X24" s="267"/>
      <c r="Y24" s="267"/>
      <c r="Z24" s="267"/>
    </row>
    <row r="25" spans="1:44" ht="24.95" customHeight="1" x14ac:dyDescent="0.2">
      <c r="A25" s="97"/>
      <c r="B25" s="249"/>
      <c r="C25" s="98"/>
      <c r="D25" s="150" t="str">
        <f>IF(B25="","",IF(B25="Please Enter Dates Properly","",INDEX(Collection!$E$3:$E$159,MATCH(B25,Collection!$B$3:$B$159,0))))</f>
        <v/>
      </c>
      <c r="E25" s="251"/>
      <c r="F25" s="98"/>
      <c r="G25" s="152"/>
      <c r="H25" s="153"/>
      <c r="I25" s="273" t="str">
        <f t="shared" ref="I25:I30" si="0">IF(B25="","",IF($D$13="","Enter Date of Final Plat Approval",IF(E25="","Enter # of Units",IF(K25="Land Use Unavailable For Final Plat Approval Date","",Q25))))</f>
        <v/>
      </c>
      <c r="J25" s="150"/>
      <c r="K25" s="268" t="str">
        <f t="shared" ref="K25:K30" si="1">IF(B25="","",IF($D$13="","Enter Date of Final Plat Approval",IF(E25="","Enter # of Units",R25)))</f>
        <v/>
      </c>
      <c r="L25" s="145"/>
      <c r="M25" s="247" t="str">
        <f t="shared" ref="M25:M30" si="2">IF(B25="","",IF($D$13="","Enter Date of Final Plat Approval",IF(E25="","Enter # of Units",IF(I25="","",IFERROR(K25*I25,"")))))</f>
        <v/>
      </c>
      <c r="N25" s="94"/>
      <c r="O25" s="98"/>
      <c r="Q25" s="287" t="str">
        <f>IF(B25="","",IF($D$13="","Enter Date of Final Plat Approval",IF(E25="","Enter # of Units",IF($D$14="","Enter Service Area",VLOOKUP(B25,Collection!$B$6:$AL$149,VLOOKUP('Estimator Worksheet'!$V$11,'Estimator Worksheet'!$AB$1:$AC$5,2,FALSE),FALSE)))))</f>
        <v/>
      </c>
      <c r="R25" s="274" t="str">
        <f>IF(B25="","",IF($D$13="","Enter Date of Final Plat Approval",IF($V$11&lt;=2,INDEX(Collection!$A$6:$P$149,MATCH(B25,Collection!$B$6:$B$149,0),16),INDEX(Collection!$A$6:$P$149,MATCH(B25,Collection!$B$6:$B$149,0),15))*$E25))</f>
        <v/>
      </c>
      <c r="V25" s="267"/>
      <c r="W25" s="267"/>
      <c r="X25" s="267"/>
      <c r="Y25" s="267"/>
      <c r="Z25" s="267"/>
    </row>
    <row r="26" spans="1:44" ht="24.95" customHeight="1" x14ac:dyDescent="0.2">
      <c r="A26" s="97"/>
      <c r="B26" s="249"/>
      <c r="C26" s="98"/>
      <c r="D26" s="150" t="str">
        <f>IF(B26="","",IF(B26="Please Enter Dates Properly","",INDEX(Collection!$E$3:$E$159,MATCH(B26,Collection!$B$3:$B$159,0))))</f>
        <v/>
      </c>
      <c r="E26" s="251"/>
      <c r="F26" s="98"/>
      <c r="G26" s="152"/>
      <c r="H26" s="153"/>
      <c r="I26" s="273" t="str">
        <f t="shared" si="0"/>
        <v/>
      </c>
      <c r="J26" s="150"/>
      <c r="K26" s="268" t="str">
        <f t="shared" si="1"/>
        <v/>
      </c>
      <c r="L26" s="145"/>
      <c r="M26" s="247" t="str">
        <f t="shared" si="2"/>
        <v/>
      </c>
      <c r="N26" s="94"/>
      <c r="O26" s="98"/>
      <c r="Q26" s="287" t="str">
        <f>IF(B26="","",IF($D$13="","Enter Date of Final Plat Approval",IF(E26="","Enter # of Units",IF($D$14="","Enter Service Area",VLOOKUP(B26,Collection!$B$6:$AL$149,VLOOKUP('Estimator Worksheet'!$V$11,'Estimator Worksheet'!$AB$1:$AC$5,2,FALSE),FALSE)))))</f>
        <v/>
      </c>
      <c r="R26" s="274" t="str">
        <f>IF(B26="","",IF($D$13="","Enter Date of Final Plat Approval",IF($V$11&lt;=2,INDEX(Collection!$A$6:$P$149,MATCH(B26,Collection!$B$6:$B$149,0),16),INDEX(Collection!$A$6:$P$149,MATCH(B26,Collection!$B$6:$B$149,0),15))*$E26))</f>
        <v/>
      </c>
      <c r="V26" s="267"/>
      <c r="W26" s="267"/>
      <c r="X26" s="267"/>
      <c r="Y26" s="267"/>
      <c r="Z26" s="267"/>
    </row>
    <row r="27" spans="1:44" ht="24.95" customHeight="1" x14ac:dyDescent="0.2">
      <c r="A27" s="97"/>
      <c r="B27" s="249"/>
      <c r="C27" s="98"/>
      <c r="D27" s="150" t="str">
        <f>IF(B27="","",IF(B27="Please Enter Dates Properly","",INDEX(Collection!$E$3:$E$159,MATCH(B27,Collection!$B$3:$B$159,0))))</f>
        <v/>
      </c>
      <c r="E27" s="250"/>
      <c r="F27" s="98"/>
      <c r="G27" s="152"/>
      <c r="H27" s="153"/>
      <c r="I27" s="273" t="str">
        <f t="shared" si="0"/>
        <v/>
      </c>
      <c r="J27" s="150"/>
      <c r="K27" s="268" t="str">
        <f t="shared" si="1"/>
        <v/>
      </c>
      <c r="L27" s="145"/>
      <c r="M27" s="247" t="str">
        <f t="shared" si="2"/>
        <v/>
      </c>
      <c r="N27" s="94"/>
      <c r="O27" s="98"/>
      <c r="Q27" s="287" t="str">
        <f>IF(B27="","",IF($D$13="","Enter Date of Final Plat Approval",IF(E27="","Enter # of Units",IF($D$14="","Enter Service Area",VLOOKUP(B27,Collection!$B$6:$AL$149,VLOOKUP('Estimator Worksheet'!$V$11,'Estimator Worksheet'!$AB$1:$AC$5,2,FALSE),FALSE)))))</f>
        <v/>
      </c>
      <c r="R27" s="274" t="str">
        <f>IF(B27="","",IF($D$13="","Enter Date of Final Plat Approval",IF($V$11&lt;=2,INDEX(Collection!$A$6:$P$149,MATCH(B27,Collection!$B$6:$B$149,0),16),INDEX(Collection!$A$6:$P$149,MATCH(B27,Collection!$B$6:$B$149,0),15))*$E27))</f>
        <v/>
      </c>
      <c r="V27" s="267"/>
      <c r="W27" s="267"/>
      <c r="X27" s="267"/>
      <c r="Y27" s="267"/>
      <c r="Z27" s="267"/>
    </row>
    <row r="28" spans="1:44" ht="24.95" customHeight="1" x14ac:dyDescent="0.2">
      <c r="A28" s="97"/>
      <c r="B28" s="249"/>
      <c r="C28" s="98"/>
      <c r="D28" s="150" t="str">
        <f>IF(B28="","",IF(B28="Please Enter Dates Properly","",INDEX(Collection!$E$3:$E$159,MATCH(B28,Collection!$B$3:$B$159,0))))</f>
        <v/>
      </c>
      <c r="E28" s="251"/>
      <c r="F28" s="98"/>
      <c r="G28" s="152"/>
      <c r="H28" s="153"/>
      <c r="I28" s="273" t="str">
        <f t="shared" si="0"/>
        <v/>
      </c>
      <c r="J28" s="150"/>
      <c r="K28" s="268" t="str">
        <f t="shared" si="1"/>
        <v/>
      </c>
      <c r="L28" s="145"/>
      <c r="M28" s="247" t="str">
        <f t="shared" si="2"/>
        <v/>
      </c>
      <c r="N28" s="94"/>
      <c r="O28" s="98"/>
      <c r="Q28" s="287" t="str">
        <f>IF(B28="","",IF($D$13="","Enter Date of Final Plat Approval",IF(E28="","Enter # of Units",IF($D$14="","Enter Service Area",VLOOKUP(B28,Collection!$B$6:$AL$149,VLOOKUP('Estimator Worksheet'!$V$11,'Estimator Worksheet'!$AB$1:$AC$5,2,FALSE),FALSE)))))</f>
        <v/>
      </c>
      <c r="R28" s="274" t="str">
        <f>IF(B28="","",IF($D$13="","Enter Date of Final Plat Approval",IF($V$11&lt;=2,INDEX(Collection!$A$6:$P$149,MATCH(B28,Collection!$B$6:$B$149,0),16),INDEX(Collection!$A$6:$P$149,MATCH(B28,Collection!$B$6:$B$149,0),15))*$E28))</f>
        <v/>
      </c>
      <c r="V28" s="267"/>
      <c r="W28" s="267"/>
      <c r="X28" s="267"/>
      <c r="Y28" s="267"/>
      <c r="Z28" s="267"/>
    </row>
    <row r="29" spans="1:44" ht="24.95" customHeight="1" x14ac:dyDescent="0.2">
      <c r="A29" s="97"/>
      <c r="B29" s="249"/>
      <c r="C29" s="98"/>
      <c r="D29" s="150" t="str">
        <f>IF(B29="","",IF(B29="Please Enter Dates Properly","",INDEX(Collection!$E$3:$E$159,MATCH(B29,Collection!$B$3:$B$159,0))))</f>
        <v/>
      </c>
      <c r="E29" s="251"/>
      <c r="F29" s="98"/>
      <c r="G29" s="152"/>
      <c r="H29" s="153"/>
      <c r="I29" s="273" t="str">
        <f t="shared" si="0"/>
        <v/>
      </c>
      <c r="J29" s="150"/>
      <c r="K29" s="268" t="str">
        <f t="shared" si="1"/>
        <v/>
      </c>
      <c r="L29" s="145"/>
      <c r="M29" s="247" t="str">
        <f t="shared" si="2"/>
        <v/>
      </c>
      <c r="N29" s="94"/>
      <c r="O29" s="98"/>
      <c r="Q29" s="287" t="str">
        <f>IF(B29="","",IF($D$13="","Enter Date of Final Plat Approval",IF(E29="","Enter # of Units",IF($D$14="","Enter Service Area",VLOOKUP(B29,Collection!$B$6:$AL$149,VLOOKUP('Estimator Worksheet'!$V$11,'Estimator Worksheet'!$AB$1:$AC$5,2,FALSE),FALSE)))))</f>
        <v/>
      </c>
      <c r="R29" s="274" t="str">
        <f>IF(B29="","",IF($D$13="","Enter Date of Final Plat Approval",IF($V$11&lt;=2,INDEX(Collection!$A$6:$P$149,MATCH(B29,Collection!$B$6:$B$149,0),16),INDEX(Collection!$A$6:$P$149,MATCH(B29,Collection!$B$6:$B$149,0),15))*$E29))</f>
        <v/>
      </c>
      <c r="V29" s="267"/>
      <c r="W29" s="267"/>
      <c r="X29" s="267"/>
      <c r="Y29" s="267"/>
      <c r="Z29" s="267"/>
    </row>
    <row r="30" spans="1:44" ht="24.95" customHeight="1" x14ac:dyDescent="0.2">
      <c r="A30" s="97"/>
      <c r="B30" s="249"/>
      <c r="C30" s="98"/>
      <c r="D30" s="150" t="str">
        <f>IF(B30="","",IF(B30="Please Enter Dates Properly","",INDEX(Collection!$E$3:$E$159,MATCH(B30,Collection!$B$3:$B$159,0))))</f>
        <v/>
      </c>
      <c r="E30" s="251"/>
      <c r="F30" s="98"/>
      <c r="G30" s="152"/>
      <c r="H30" s="153"/>
      <c r="I30" s="277" t="str">
        <f t="shared" si="0"/>
        <v/>
      </c>
      <c r="J30" s="151"/>
      <c r="K30" s="275" t="str">
        <f t="shared" si="1"/>
        <v/>
      </c>
      <c r="L30" s="146"/>
      <c r="M30" s="278" t="str">
        <f t="shared" si="2"/>
        <v/>
      </c>
      <c r="N30" s="94"/>
      <c r="O30" s="98"/>
      <c r="Q30" s="287" t="str">
        <f>IF(B30="","",IF($D$13="","Enter Date of Final Plat Approval",IF(E30="","Enter # of Units",IF($D$14="","Enter Service Area",VLOOKUP(B30,Collection!$B$6:$AL$149,VLOOKUP('Estimator Worksheet'!$V$11,'Estimator Worksheet'!$AB$1:$AC$5,2,FALSE),FALSE)))))</f>
        <v/>
      </c>
      <c r="R30" s="274" t="str">
        <f>IF(B30="","",IF($D$13="","Enter Date of Final Plat Approval",IF($V$11&lt;=2,INDEX(Collection!$A$6:$P$149,MATCH(B30,Collection!$B$6:$B$149,0),16),INDEX(Collection!$A$6:$P$149,MATCH(B30,Collection!$B$6:$B$149,0),15))*$E30))</f>
        <v/>
      </c>
      <c r="V30" s="267"/>
      <c r="W30" s="267"/>
      <c r="X30" s="267"/>
      <c r="Y30" s="267"/>
      <c r="Z30" s="267"/>
    </row>
    <row r="31" spans="1:44" ht="24" customHeight="1" x14ac:dyDescent="0.2">
      <c r="A31" s="97"/>
      <c r="B31" s="315" t="s">
        <v>184</v>
      </c>
      <c r="C31" s="98"/>
      <c r="D31" s="98"/>
      <c r="E31" s="98"/>
      <c r="F31" s="99"/>
      <c r="G31" s="99"/>
      <c r="H31" s="103"/>
      <c r="I31" s="154" t="s">
        <v>209</v>
      </c>
      <c r="J31" s="99"/>
      <c r="K31" s="155">
        <f>SUM(K23:K30)</f>
        <v>0</v>
      </c>
      <c r="L31" s="99"/>
      <c r="M31" s="111" t="str">
        <f>IF(J15="Yes","No Impact Fees due from qualified NEZ projects","")</f>
        <v/>
      </c>
      <c r="N31" s="94"/>
      <c r="O31" s="98"/>
      <c r="R31" s="213" t="s">
        <v>418</v>
      </c>
      <c r="V31" s="265"/>
      <c r="W31" s="265"/>
      <c r="X31" s="265"/>
      <c r="Y31" s="265"/>
      <c r="Z31" s="265"/>
    </row>
    <row r="32" spans="1:44" ht="25.5" customHeight="1" x14ac:dyDescent="0.2">
      <c r="A32" s="97"/>
      <c r="B32" s="316"/>
      <c r="C32" s="112"/>
      <c r="D32" s="112"/>
      <c r="E32" s="98"/>
      <c r="F32" s="98"/>
      <c r="G32" s="98"/>
      <c r="H32" s="98"/>
      <c r="I32" s="98"/>
      <c r="J32" s="98"/>
      <c r="K32" s="113"/>
      <c r="L32" s="99" t="s">
        <v>188</v>
      </c>
      <c r="M32" s="147">
        <f>ROUND(SUM(M23:M30),0)</f>
        <v>0</v>
      </c>
      <c r="N32" s="94"/>
      <c r="O32" s="98"/>
    </row>
    <row r="33" spans="1:15" ht="39.75" customHeight="1" x14ac:dyDescent="0.2">
      <c r="A33" s="97"/>
      <c r="B33" s="317" t="s">
        <v>203</v>
      </c>
      <c r="C33" s="317"/>
      <c r="D33" s="317"/>
      <c r="E33" s="317"/>
      <c r="F33" s="317"/>
      <c r="G33" s="317"/>
      <c r="H33" s="98"/>
      <c r="I33" s="98"/>
      <c r="J33" s="98"/>
      <c r="K33" s="98"/>
      <c r="L33" s="114"/>
      <c r="M33" s="115"/>
      <c r="N33" s="94"/>
      <c r="O33" s="98"/>
    </row>
    <row r="34" spans="1:15" ht="10.5" customHeight="1" x14ac:dyDescent="0.2">
      <c r="A34" s="116"/>
      <c r="B34" s="117"/>
      <c r="C34" s="117"/>
      <c r="D34" s="117"/>
      <c r="E34" s="117"/>
      <c r="F34" s="117"/>
      <c r="G34" s="117"/>
      <c r="H34" s="117"/>
      <c r="I34" s="117"/>
      <c r="J34" s="117"/>
      <c r="K34" s="117"/>
      <c r="L34" s="117"/>
      <c r="M34" s="117"/>
      <c r="N34" s="118"/>
      <c r="O34" s="248"/>
    </row>
    <row r="35" spans="1:15" ht="17.25" customHeight="1" x14ac:dyDescent="0.2">
      <c r="A35" s="119"/>
      <c r="B35" s="117"/>
      <c r="C35" s="117"/>
      <c r="D35" s="117"/>
      <c r="E35" s="117"/>
      <c r="F35" s="117"/>
      <c r="G35" s="117"/>
      <c r="H35" s="117"/>
      <c r="I35" s="117"/>
      <c r="J35" s="117"/>
      <c r="K35" s="117"/>
      <c r="L35" s="103" t="s">
        <v>186</v>
      </c>
      <c r="M35" s="252"/>
      <c r="N35" s="120"/>
    </row>
    <row r="36" spans="1:15" ht="17.25" customHeight="1" x14ac:dyDescent="0.2">
      <c r="A36" s="119"/>
      <c r="N36" s="120"/>
    </row>
    <row r="37" spans="1:15" ht="18" x14ac:dyDescent="0.2">
      <c r="A37" s="119"/>
      <c r="B37" s="241"/>
      <c r="C37" s="241"/>
      <c r="D37" s="241"/>
      <c r="E37" s="241"/>
      <c r="F37" s="241"/>
      <c r="G37" s="241"/>
      <c r="H37" s="241"/>
      <c r="I37" s="241"/>
      <c r="J37" s="241"/>
      <c r="K37" s="241"/>
      <c r="L37" s="242" t="s">
        <v>187</v>
      </c>
      <c r="M37" s="121" t="str">
        <f>IF(M32=0," ",IF(M35&gt;M32,"Credit Exceeds Fee",M32-M35))</f>
        <v xml:space="preserve"> </v>
      </c>
      <c r="N37" s="120"/>
    </row>
    <row r="38" spans="1:15" ht="13.5" thickBot="1" x14ac:dyDescent="0.25">
      <c r="A38" s="122"/>
      <c r="B38" s="123"/>
      <c r="C38" s="123"/>
      <c r="D38" s="123"/>
      <c r="E38" s="123"/>
      <c r="F38" s="123"/>
      <c r="G38" s="123"/>
      <c r="H38" s="123"/>
      <c r="I38" s="123"/>
      <c r="J38" s="123"/>
      <c r="K38" s="123"/>
      <c r="L38" s="124"/>
      <c r="M38" s="123"/>
      <c r="N38" s="125"/>
    </row>
    <row r="39" spans="1:15" ht="13.5" thickTop="1" x14ac:dyDescent="0.2">
      <c r="A39" s="318"/>
      <c r="B39" s="318"/>
      <c r="C39" s="318"/>
      <c r="D39" s="318"/>
      <c r="E39" s="318"/>
      <c r="F39" s="318"/>
      <c r="G39" s="318"/>
      <c r="H39" s="318"/>
      <c r="I39" s="318"/>
      <c r="J39" s="318"/>
      <c r="K39" s="318"/>
      <c r="L39" s="318"/>
      <c r="M39" s="318"/>
      <c r="N39" s="318"/>
      <c r="O39" s="289"/>
    </row>
    <row r="40" spans="1:15" ht="15.75" customHeight="1" x14ac:dyDescent="0.2"/>
    <row r="41" spans="1:15" ht="15.75" customHeight="1" x14ac:dyDescent="0.2"/>
    <row r="42" spans="1:15" ht="15.75" customHeight="1" x14ac:dyDescent="0.2"/>
    <row r="43" spans="1:15" ht="15.75" customHeight="1" x14ac:dyDescent="0.2"/>
    <row r="44" spans="1:15" ht="15.75" customHeight="1" x14ac:dyDescent="0.2"/>
    <row r="45" spans="1:15" ht="15.75" customHeight="1" x14ac:dyDescent="0.2"/>
    <row r="46" spans="1:15" ht="15.75" customHeight="1" x14ac:dyDescent="0.2"/>
    <row r="47" spans="1:15" ht="15.75" customHeight="1" x14ac:dyDescent="0.2"/>
    <row r="48" spans="1:15" ht="24" customHeight="1" x14ac:dyDescent="0.2"/>
    <row r="49" ht="12.75" customHeight="1" x14ac:dyDescent="0.2"/>
    <row r="50" ht="24" customHeight="1" x14ac:dyDescent="0.2"/>
    <row r="51" ht="12.75" customHeight="1" x14ac:dyDescent="0.2"/>
    <row r="52" ht="24" customHeight="1" x14ac:dyDescent="0.2"/>
    <row r="54" ht="24.75" customHeight="1" x14ac:dyDescent="0.2"/>
    <row r="499" ht="9.9499999999999993" customHeight="1" x14ac:dyDescent="0.2"/>
  </sheetData>
  <sheetProtection sheet="1" objects="1" scenarios="1" selectLockedCells="1"/>
  <dataConsolidate/>
  <mergeCells count="22">
    <mergeCell ref="B31:B32"/>
    <mergeCell ref="B33:G33"/>
    <mergeCell ref="A39:N39"/>
    <mergeCell ref="B16:B17"/>
    <mergeCell ref="C16:M17"/>
    <mergeCell ref="I19:M19"/>
    <mergeCell ref="Q1:Q3"/>
    <mergeCell ref="Q6:Q8"/>
    <mergeCell ref="D13:E13"/>
    <mergeCell ref="D14:E14"/>
    <mergeCell ref="D15:E15"/>
    <mergeCell ref="A3:M3"/>
    <mergeCell ref="C7:M7"/>
    <mergeCell ref="C8:M8"/>
    <mergeCell ref="C9:M9"/>
    <mergeCell ref="C10:D10"/>
    <mergeCell ref="F10:M10"/>
    <mergeCell ref="J15:K15"/>
    <mergeCell ref="L15:M15"/>
    <mergeCell ref="J14:K14"/>
    <mergeCell ref="L14:M14"/>
    <mergeCell ref="I13:M13"/>
  </mergeCells>
  <conditionalFormatting sqref="C10:D10">
    <cfRule type="cellIs" dxfId="27" priority="841" stopIfTrue="1" operator="equal">
      <formula>"Insert Case Number"</formula>
    </cfRule>
  </conditionalFormatting>
  <conditionalFormatting sqref="C7:M7">
    <cfRule type="cellIs" dxfId="26" priority="842" stopIfTrue="1" operator="equal">
      <formula>"Insert Development Name"</formula>
    </cfRule>
  </conditionalFormatting>
  <conditionalFormatting sqref="C8:M8">
    <cfRule type="cellIs" dxfId="25" priority="843" stopIfTrue="1" operator="equal">
      <formula>"Insert Applicant Name"</formula>
    </cfRule>
  </conditionalFormatting>
  <conditionalFormatting sqref="C9:M9">
    <cfRule type="cellIs" dxfId="24" priority="844" stopIfTrue="1" operator="equal">
      <formula>"Insert Legal Description"</formula>
    </cfRule>
  </conditionalFormatting>
  <conditionalFormatting sqref="F10">
    <cfRule type="cellIs" dxfId="23" priority="840" stopIfTrue="1" operator="equal">
      <formula>"Insert Date"</formula>
    </cfRule>
  </conditionalFormatting>
  <conditionalFormatting sqref="G23:G30">
    <cfRule type="cellIs" dxfId="22" priority="834" stopIfTrue="1" operator="equal">
      <formula>"Enter Date of Final Plat Approval"</formula>
    </cfRule>
    <cfRule type="cellIs" dxfId="21" priority="835" stopIfTrue="1" operator="equal">
      <formula>"Enter Date of Building Permit Application"</formula>
    </cfRule>
    <cfRule type="cellIs" dxfId="20" priority="836" stopIfTrue="1" operator="equal">
      <formula>"Plat Must Be Approved Prior to Building Permit"</formula>
    </cfRule>
    <cfRule type="cellIs" dxfId="19" priority="837" stopIfTrue="1" operator="equal">
      <formula>"Enter Service Area"</formula>
    </cfRule>
  </conditionalFormatting>
  <conditionalFormatting sqref="I23:I30">
    <cfRule type="cellIs" dxfId="18" priority="89" operator="equal">
      <formula>"No Roadway Impact Fee Due"</formula>
    </cfRule>
    <cfRule type="cellIs" dxfId="17" priority="838" stopIfTrue="1" operator="equal">
      <formula>"Plat Must Be Approved Prior to Building Permit"</formula>
    </cfRule>
    <cfRule type="cellIs" dxfId="16" priority="839" stopIfTrue="1" operator="equal">
      <formula>"Enter Date of Final Plat Approval"</formula>
    </cfRule>
    <cfRule type="cellIs" dxfId="15" priority="845" stopIfTrue="1" operator="equal">
      <formula>"Enter Date of Building Permit Application"</formula>
    </cfRule>
    <cfRule type="cellIs" dxfId="14" priority="846" stopIfTrue="1" operator="equal">
      <formula>"Enter Service Area"</formula>
    </cfRule>
    <cfRule type="cellIs" dxfId="13" priority="847" stopIfTrue="1" operator="equal">
      <formula>"Enter # of Units"</formula>
    </cfRule>
  </conditionalFormatting>
  <conditionalFormatting sqref="K23:K30">
    <cfRule type="cellIs" dxfId="12" priority="1" stopIfTrue="1" operator="equal">
      <formula>"Land Use Unavailable For Final Plat Approval Date"</formula>
    </cfRule>
    <cfRule type="cellIs" dxfId="11" priority="2" stopIfTrue="1" operator="equal">
      <formula>"Enter # of Units"</formula>
    </cfRule>
    <cfRule type="cellIs" dxfId="10" priority="126" stopIfTrue="1" operator="equal">
      <formula>"Enter Date of Final Plat Approval"</formula>
    </cfRule>
    <cfRule type="cellIs" dxfId="9" priority="127" stopIfTrue="1" operator="equal">
      <formula>"Enter Date of Building Permit Application"</formula>
    </cfRule>
    <cfRule type="cellIs" dxfId="8" priority="128" stopIfTrue="1" operator="equal">
      <formula>"Plat Must Be Approved Prior to Building Permit"</formula>
    </cfRule>
    <cfRule type="cellIs" dxfId="7" priority="129" stopIfTrue="1" operator="equal">
      <formula>"Enter Service Area"</formula>
    </cfRule>
  </conditionalFormatting>
  <conditionalFormatting sqref="M23:M30">
    <cfRule type="cellIs" dxfId="6" priority="46" operator="equal">
      <formula>"No Roadway Impact Fee Due"</formula>
    </cfRule>
    <cfRule type="cellIs" dxfId="5" priority="734" stopIfTrue="1" operator="equal">
      <formula>"Enter Date of Final Plat Approval"</formula>
    </cfRule>
    <cfRule type="cellIs" dxfId="4" priority="735" stopIfTrue="1" operator="equal">
      <formula>"Enter Date of Building Permit Application"</formula>
    </cfRule>
    <cfRule type="cellIs" dxfId="3" priority="736" stopIfTrue="1" operator="equal">
      <formula>"Plat Must Be Approved Prior to Building Permit"</formula>
    </cfRule>
    <cfRule type="cellIs" dxfId="2" priority="737" stopIfTrue="1" operator="equal">
      <formula>"Enter Service Area"</formula>
    </cfRule>
    <cfRule type="cellIs" dxfId="1" priority="738" stopIfTrue="1" operator="equal">
      <formula>"Enter # of Units"</formula>
    </cfRule>
  </conditionalFormatting>
  <conditionalFormatting sqref="M37">
    <cfRule type="cellIs" dxfId="0" priority="698" stopIfTrue="1" operator="equal">
      <formula>"Credit Exceeds Fee"</formula>
    </cfRule>
  </conditionalFormatting>
  <dataValidations xWindow="162" yWindow="613" count="7">
    <dataValidation type="list" allowBlank="1" showInputMessage="1" showErrorMessage="1" sqref="IS15 WVE983047 WLI983047 WBM983047 VRQ983047 VHU983047 UXY983047 UOC983047 UEG983047 TUK983047 TKO983047 TAS983047 SQW983047 SHA983047 RXE983047 RNI983047 RDM983047 QTQ983047 QJU983047 PZY983047 PQC983047 PGG983047 OWK983047 OMO983047 OCS983047 NSW983047 NJA983047 MZE983047 MPI983047 MFM983047 LVQ983047 LLU983047 LBY983047 KSC983047 KIG983047 JYK983047 JOO983047 JES983047 IUW983047 ILA983047 IBE983047 HRI983047 HHM983047 GXQ983047 GNU983047 GDY983047 FUC983047 FKG983047 FAK983047 EQO983047 EGS983047 DWW983047 DNA983047 DDE983047 CTI983047 CJM983047 BZQ983047 BPU983047 BFY983047 AWC983047 AMG983047 ACK983047 SO983047 IS983047 D983047 WVE917511 WLI917511 WBM917511 VRQ917511 VHU917511 UXY917511 UOC917511 UEG917511 TUK917511 TKO917511 TAS917511 SQW917511 SHA917511 RXE917511 RNI917511 RDM917511 QTQ917511 QJU917511 PZY917511 PQC917511 PGG917511 OWK917511 OMO917511 OCS917511 NSW917511 NJA917511 MZE917511 MPI917511 MFM917511 LVQ917511 LLU917511 LBY917511 KSC917511 KIG917511 JYK917511 JOO917511 JES917511 IUW917511 ILA917511 IBE917511 HRI917511 HHM917511 GXQ917511 GNU917511 GDY917511 FUC917511 FKG917511 FAK917511 EQO917511 EGS917511 DWW917511 DNA917511 DDE917511 CTI917511 CJM917511 BZQ917511 BPU917511 BFY917511 AWC917511 AMG917511 ACK917511 SO917511 IS917511 D917511 WVE851975 WLI851975 WBM851975 VRQ851975 VHU851975 UXY851975 UOC851975 UEG851975 TUK851975 TKO851975 TAS851975 SQW851975 SHA851975 RXE851975 RNI851975 RDM851975 QTQ851975 QJU851975 PZY851975 PQC851975 PGG851975 OWK851975 OMO851975 OCS851975 NSW851975 NJA851975 MZE851975 MPI851975 MFM851975 LVQ851975 LLU851975 LBY851975 KSC851975 KIG851975 JYK851975 JOO851975 JES851975 IUW851975 ILA851975 IBE851975 HRI851975 HHM851975 GXQ851975 GNU851975 GDY851975 FUC851975 FKG851975 FAK851975 EQO851975 EGS851975 DWW851975 DNA851975 DDE851975 CTI851975 CJM851975 BZQ851975 BPU851975 BFY851975 AWC851975 AMG851975 ACK851975 SO851975 IS851975 D851975 WVE786439 WLI786439 WBM786439 VRQ786439 VHU786439 UXY786439 UOC786439 UEG786439 TUK786439 TKO786439 TAS786439 SQW786439 SHA786439 RXE786439 RNI786439 RDM786439 QTQ786439 QJU786439 PZY786439 PQC786439 PGG786439 OWK786439 OMO786439 OCS786439 NSW786439 NJA786439 MZE786439 MPI786439 MFM786439 LVQ786439 LLU786439 LBY786439 KSC786439 KIG786439 JYK786439 JOO786439 JES786439 IUW786439 ILA786439 IBE786439 HRI786439 HHM786439 GXQ786439 GNU786439 GDY786439 FUC786439 FKG786439 FAK786439 EQO786439 EGS786439 DWW786439 DNA786439 DDE786439 CTI786439 CJM786439 BZQ786439 BPU786439 BFY786439 AWC786439 AMG786439 ACK786439 SO786439 IS786439 D786439 WVE720903 WLI720903 WBM720903 VRQ720903 VHU720903 UXY720903 UOC720903 UEG720903 TUK720903 TKO720903 TAS720903 SQW720903 SHA720903 RXE720903 RNI720903 RDM720903 QTQ720903 QJU720903 PZY720903 PQC720903 PGG720903 OWK720903 OMO720903 OCS720903 NSW720903 NJA720903 MZE720903 MPI720903 MFM720903 LVQ720903 LLU720903 LBY720903 KSC720903 KIG720903 JYK720903 JOO720903 JES720903 IUW720903 ILA720903 IBE720903 HRI720903 HHM720903 GXQ720903 GNU720903 GDY720903 FUC720903 FKG720903 FAK720903 EQO720903 EGS720903 DWW720903 DNA720903 DDE720903 CTI720903 CJM720903 BZQ720903 BPU720903 BFY720903 AWC720903 AMG720903 ACK720903 SO720903 IS720903 D720903 WVE655367 WLI655367 WBM655367 VRQ655367 VHU655367 UXY655367 UOC655367 UEG655367 TUK655367 TKO655367 TAS655367 SQW655367 SHA655367 RXE655367 RNI655367 RDM655367 QTQ655367 QJU655367 PZY655367 PQC655367 PGG655367 OWK655367 OMO655367 OCS655367 NSW655367 NJA655367 MZE655367 MPI655367 MFM655367 LVQ655367 LLU655367 LBY655367 KSC655367 KIG655367 JYK655367 JOO655367 JES655367 IUW655367 ILA655367 IBE655367 HRI655367 HHM655367 GXQ655367 GNU655367 GDY655367 FUC655367 FKG655367 FAK655367 EQO655367 EGS655367 DWW655367 DNA655367 DDE655367 CTI655367 CJM655367 BZQ655367 BPU655367 BFY655367 AWC655367 AMG655367 ACK655367 SO655367 IS655367 D655367 WVE589831 WLI589831 WBM589831 VRQ589831 VHU589831 UXY589831 UOC589831 UEG589831 TUK589831 TKO589831 TAS589831 SQW589831 SHA589831 RXE589831 RNI589831 RDM589831 QTQ589831 QJU589831 PZY589831 PQC589831 PGG589831 OWK589831 OMO589831 OCS589831 NSW589831 NJA589831 MZE589831 MPI589831 MFM589831 LVQ589831 LLU589831 LBY589831 KSC589831 KIG589831 JYK589831 JOO589831 JES589831 IUW589831 ILA589831 IBE589831 HRI589831 HHM589831 GXQ589831 GNU589831 GDY589831 FUC589831 FKG589831 FAK589831 EQO589831 EGS589831 DWW589831 DNA589831 DDE589831 CTI589831 CJM589831 BZQ589831 BPU589831 BFY589831 AWC589831 AMG589831 ACK589831 SO589831 IS589831 D589831 WVE524295 WLI524295 WBM524295 VRQ524295 VHU524295 UXY524295 UOC524295 UEG524295 TUK524295 TKO524295 TAS524295 SQW524295 SHA524295 RXE524295 RNI524295 RDM524295 QTQ524295 QJU524295 PZY524295 PQC524295 PGG524295 OWK524295 OMO524295 OCS524295 NSW524295 NJA524295 MZE524295 MPI524295 MFM524295 LVQ524295 LLU524295 LBY524295 KSC524295 KIG524295 JYK524295 JOO524295 JES524295 IUW524295 ILA524295 IBE524295 HRI524295 HHM524295 GXQ524295 GNU524295 GDY524295 FUC524295 FKG524295 FAK524295 EQO524295 EGS524295 DWW524295 DNA524295 DDE524295 CTI524295 CJM524295 BZQ524295 BPU524295 BFY524295 AWC524295 AMG524295 ACK524295 SO524295 IS524295 D524295 WVE458759 WLI458759 WBM458759 VRQ458759 VHU458759 UXY458759 UOC458759 UEG458759 TUK458759 TKO458759 TAS458759 SQW458759 SHA458759 RXE458759 RNI458759 RDM458759 QTQ458759 QJU458759 PZY458759 PQC458759 PGG458759 OWK458759 OMO458759 OCS458759 NSW458759 NJA458759 MZE458759 MPI458759 MFM458759 LVQ458759 LLU458759 LBY458759 KSC458759 KIG458759 JYK458759 JOO458759 JES458759 IUW458759 ILA458759 IBE458759 HRI458759 HHM458759 GXQ458759 GNU458759 GDY458759 FUC458759 FKG458759 FAK458759 EQO458759 EGS458759 DWW458759 DNA458759 DDE458759 CTI458759 CJM458759 BZQ458759 BPU458759 BFY458759 AWC458759 AMG458759 ACK458759 SO458759 IS458759 D458759 WVE393223 WLI393223 WBM393223 VRQ393223 VHU393223 UXY393223 UOC393223 UEG393223 TUK393223 TKO393223 TAS393223 SQW393223 SHA393223 RXE393223 RNI393223 RDM393223 QTQ393223 QJU393223 PZY393223 PQC393223 PGG393223 OWK393223 OMO393223 OCS393223 NSW393223 NJA393223 MZE393223 MPI393223 MFM393223 LVQ393223 LLU393223 LBY393223 KSC393223 KIG393223 JYK393223 JOO393223 JES393223 IUW393223 ILA393223 IBE393223 HRI393223 HHM393223 GXQ393223 GNU393223 GDY393223 FUC393223 FKG393223 FAK393223 EQO393223 EGS393223 DWW393223 DNA393223 DDE393223 CTI393223 CJM393223 BZQ393223 BPU393223 BFY393223 AWC393223 AMG393223 ACK393223 SO393223 IS393223 D393223 WVE327687 WLI327687 WBM327687 VRQ327687 VHU327687 UXY327687 UOC327687 UEG327687 TUK327687 TKO327687 TAS327687 SQW327687 SHA327687 RXE327687 RNI327687 RDM327687 QTQ327687 QJU327687 PZY327687 PQC327687 PGG327687 OWK327687 OMO327687 OCS327687 NSW327687 NJA327687 MZE327687 MPI327687 MFM327687 LVQ327687 LLU327687 LBY327687 KSC327687 KIG327687 JYK327687 JOO327687 JES327687 IUW327687 ILA327687 IBE327687 HRI327687 HHM327687 GXQ327687 GNU327687 GDY327687 FUC327687 FKG327687 FAK327687 EQO327687 EGS327687 DWW327687 DNA327687 DDE327687 CTI327687 CJM327687 BZQ327687 BPU327687 BFY327687 AWC327687 AMG327687 ACK327687 SO327687 IS327687 D327687 WVE262151 WLI262151 WBM262151 VRQ262151 VHU262151 UXY262151 UOC262151 UEG262151 TUK262151 TKO262151 TAS262151 SQW262151 SHA262151 RXE262151 RNI262151 RDM262151 QTQ262151 QJU262151 PZY262151 PQC262151 PGG262151 OWK262151 OMO262151 OCS262151 NSW262151 NJA262151 MZE262151 MPI262151 MFM262151 LVQ262151 LLU262151 LBY262151 KSC262151 KIG262151 JYK262151 JOO262151 JES262151 IUW262151 ILA262151 IBE262151 HRI262151 HHM262151 GXQ262151 GNU262151 GDY262151 FUC262151 FKG262151 FAK262151 EQO262151 EGS262151 DWW262151 DNA262151 DDE262151 CTI262151 CJM262151 BZQ262151 BPU262151 BFY262151 AWC262151 AMG262151 ACK262151 SO262151 IS262151 D262151 WVE196615 WLI196615 WBM196615 VRQ196615 VHU196615 UXY196615 UOC196615 UEG196615 TUK196615 TKO196615 TAS196615 SQW196615 SHA196615 RXE196615 RNI196615 RDM196615 QTQ196615 QJU196615 PZY196615 PQC196615 PGG196615 OWK196615 OMO196615 OCS196615 NSW196615 NJA196615 MZE196615 MPI196615 MFM196615 LVQ196615 LLU196615 LBY196615 KSC196615 KIG196615 JYK196615 JOO196615 JES196615 IUW196615 ILA196615 IBE196615 HRI196615 HHM196615 GXQ196615 GNU196615 GDY196615 FUC196615 FKG196615 FAK196615 EQO196615 EGS196615 DWW196615 DNA196615 DDE196615 CTI196615 CJM196615 BZQ196615 BPU196615 BFY196615 AWC196615 AMG196615 ACK196615 SO196615 IS196615 D196615 WVE131079 WLI131079 WBM131079 VRQ131079 VHU131079 UXY131079 UOC131079 UEG131079 TUK131079 TKO131079 TAS131079 SQW131079 SHA131079 RXE131079 RNI131079 RDM131079 QTQ131079 QJU131079 PZY131079 PQC131079 PGG131079 OWK131079 OMO131079 OCS131079 NSW131079 NJA131079 MZE131079 MPI131079 MFM131079 LVQ131079 LLU131079 LBY131079 KSC131079 KIG131079 JYK131079 JOO131079 JES131079 IUW131079 ILA131079 IBE131079 HRI131079 HHM131079 GXQ131079 GNU131079 GDY131079 FUC131079 FKG131079 FAK131079 EQO131079 EGS131079 DWW131079 DNA131079 DDE131079 CTI131079 CJM131079 BZQ131079 BPU131079 BFY131079 AWC131079 AMG131079 ACK131079 SO131079 IS131079 D131079 WVE65543 WLI65543 WBM65543 VRQ65543 VHU65543 UXY65543 UOC65543 UEG65543 TUK65543 TKO65543 TAS65543 SQW65543 SHA65543 RXE65543 RNI65543 RDM65543 QTQ65543 QJU65543 PZY65543 PQC65543 PGG65543 OWK65543 OMO65543 OCS65543 NSW65543 NJA65543 MZE65543 MPI65543 MFM65543 LVQ65543 LLU65543 LBY65543 KSC65543 KIG65543 JYK65543 JOO65543 JES65543 IUW65543 ILA65543 IBE65543 HRI65543 HHM65543 GXQ65543 GNU65543 GDY65543 FUC65543 FKG65543 FAK65543 EQO65543 EGS65543 DWW65543 DNA65543 DDE65543 CTI65543 CJM65543 BZQ65543 BPU65543 BFY65543 AWC65543 AMG65543 ACK65543 SO65543 IS65543 D65543 WVE15 WLI15 WBM15 VRQ15 VHU15 UXY15 UOC15 UEG15 TUK15 TKO15 TAS15 SQW15 SHA15 RXE15 RNI15 RDM15 QTQ15 QJU15 PZY15 PQC15 PGG15 OWK15 OMO15 OCS15 NSW15 NJA15 MZE15 MPI15 MFM15 LVQ15 LLU15 LBY15 KSC15 KIG15 JYK15 JOO15 JES15 IUW15 ILA15 IBE15 HRI15 HHM15 GXQ15 GNU15 GDY15 FUC15 FKG15 FAK15 EQO15 EGS15 DWW15 DNA15 DDE15 CTI15 CJM15 BZQ15 BPU15 BFY15 AWC15 AMG15 ACK15 SO15 WVN983068:WVN983069 WLR983068:WLR983069 WBV983068:WBV983069 VRZ983068:VRZ983069 VID983068:VID983069 UYH983068:UYH983069 UOL983068:UOL983069 UEP983068:UEP983069 TUT983068:TUT983069 TKX983068:TKX983069 TBB983068:TBB983069 SRF983068:SRF983069 SHJ983068:SHJ983069 RXN983068:RXN983069 RNR983068:RNR983069 RDV983068:RDV983069 QTZ983068:QTZ983069 QKD983068:QKD983069 QAH983068:QAH983069 PQL983068:PQL983069 PGP983068:PGP983069 OWT983068:OWT983069 OMX983068:OMX983069 ODB983068:ODB983069 NTF983068:NTF983069 NJJ983068:NJJ983069 MZN983068:MZN983069 MPR983068:MPR983069 MFV983068:MFV983069 LVZ983068:LVZ983069 LMD983068:LMD983069 LCH983068:LCH983069 KSL983068:KSL983069 KIP983068:KIP983069 JYT983068:JYT983069 JOX983068:JOX983069 JFB983068:JFB983069 IVF983068:IVF983069 ILJ983068:ILJ983069 IBN983068:IBN983069 HRR983068:HRR983069 HHV983068:HHV983069 GXZ983068:GXZ983069 GOD983068:GOD983069 GEH983068:GEH983069 FUL983068:FUL983069 FKP983068:FKP983069 FAT983068:FAT983069 EQX983068:EQX983069 EHB983068:EHB983069 DXF983068:DXF983069 DNJ983068:DNJ983069 DDN983068:DDN983069 CTR983068:CTR983069 CJV983068:CJV983069 BZZ983068:BZZ983069 BQD983068:BQD983069 BGH983068:BGH983069 AWL983068:AWL983069 AMP983068:AMP983069 ACT983068:ACT983069 SX983068:SX983069 JB983068:JB983069 M983068:M983069 WVN917532:WVN917533 WLR917532:WLR917533 WBV917532:WBV917533 VRZ917532:VRZ917533 VID917532:VID917533 UYH917532:UYH917533 UOL917532:UOL917533 UEP917532:UEP917533 TUT917532:TUT917533 TKX917532:TKX917533 TBB917532:TBB917533 SRF917532:SRF917533 SHJ917532:SHJ917533 RXN917532:RXN917533 RNR917532:RNR917533 RDV917532:RDV917533 QTZ917532:QTZ917533 QKD917532:QKD917533 QAH917532:QAH917533 PQL917532:PQL917533 PGP917532:PGP917533 OWT917532:OWT917533 OMX917532:OMX917533 ODB917532:ODB917533 NTF917532:NTF917533 NJJ917532:NJJ917533 MZN917532:MZN917533 MPR917532:MPR917533 MFV917532:MFV917533 LVZ917532:LVZ917533 LMD917532:LMD917533 LCH917532:LCH917533 KSL917532:KSL917533 KIP917532:KIP917533 JYT917532:JYT917533 JOX917532:JOX917533 JFB917532:JFB917533 IVF917532:IVF917533 ILJ917532:ILJ917533 IBN917532:IBN917533 HRR917532:HRR917533 HHV917532:HHV917533 GXZ917532:GXZ917533 GOD917532:GOD917533 GEH917532:GEH917533 FUL917532:FUL917533 FKP917532:FKP917533 FAT917532:FAT917533 EQX917532:EQX917533 EHB917532:EHB917533 DXF917532:DXF917533 DNJ917532:DNJ917533 DDN917532:DDN917533 CTR917532:CTR917533 CJV917532:CJV917533 BZZ917532:BZZ917533 BQD917532:BQD917533 BGH917532:BGH917533 AWL917532:AWL917533 AMP917532:AMP917533 ACT917532:ACT917533 SX917532:SX917533 JB917532:JB917533 M917532:M917533 WVN851996:WVN851997 WLR851996:WLR851997 WBV851996:WBV851997 VRZ851996:VRZ851997 VID851996:VID851997 UYH851996:UYH851997 UOL851996:UOL851997 UEP851996:UEP851997 TUT851996:TUT851997 TKX851996:TKX851997 TBB851996:TBB851997 SRF851996:SRF851997 SHJ851996:SHJ851997 RXN851996:RXN851997 RNR851996:RNR851997 RDV851996:RDV851997 QTZ851996:QTZ851997 QKD851996:QKD851997 QAH851996:QAH851997 PQL851996:PQL851997 PGP851996:PGP851997 OWT851996:OWT851997 OMX851996:OMX851997 ODB851996:ODB851997 NTF851996:NTF851997 NJJ851996:NJJ851997 MZN851996:MZN851997 MPR851996:MPR851997 MFV851996:MFV851997 LVZ851996:LVZ851997 LMD851996:LMD851997 LCH851996:LCH851997 KSL851996:KSL851997 KIP851996:KIP851997 JYT851996:JYT851997 JOX851996:JOX851997 JFB851996:JFB851997 IVF851996:IVF851997 ILJ851996:ILJ851997 IBN851996:IBN851997 HRR851996:HRR851997 HHV851996:HHV851997 GXZ851996:GXZ851997 GOD851996:GOD851997 GEH851996:GEH851997 FUL851996:FUL851997 FKP851996:FKP851997 FAT851996:FAT851997 EQX851996:EQX851997 EHB851996:EHB851997 DXF851996:DXF851997 DNJ851996:DNJ851997 DDN851996:DDN851997 CTR851996:CTR851997 CJV851996:CJV851997 BZZ851996:BZZ851997 BQD851996:BQD851997 BGH851996:BGH851997 AWL851996:AWL851997 AMP851996:AMP851997 ACT851996:ACT851997 SX851996:SX851997 JB851996:JB851997 M851996:M851997 WVN786460:WVN786461 WLR786460:WLR786461 WBV786460:WBV786461 VRZ786460:VRZ786461 VID786460:VID786461 UYH786460:UYH786461 UOL786460:UOL786461 UEP786460:UEP786461 TUT786460:TUT786461 TKX786460:TKX786461 TBB786460:TBB786461 SRF786460:SRF786461 SHJ786460:SHJ786461 RXN786460:RXN786461 RNR786460:RNR786461 RDV786460:RDV786461 QTZ786460:QTZ786461 QKD786460:QKD786461 QAH786460:QAH786461 PQL786460:PQL786461 PGP786460:PGP786461 OWT786460:OWT786461 OMX786460:OMX786461 ODB786460:ODB786461 NTF786460:NTF786461 NJJ786460:NJJ786461 MZN786460:MZN786461 MPR786460:MPR786461 MFV786460:MFV786461 LVZ786460:LVZ786461 LMD786460:LMD786461 LCH786460:LCH786461 KSL786460:KSL786461 KIP786460:KIP786461 JYT786460:JYT786461 JOX786460:JOX786461 JFB786460:JFB786461 IVF786460:IVF786461 ILJ786460:ILJ786461 IBN786460:IBN786461 HRR786460:HRR786461 HHV786460:HHV786461 GXZ786460:GXZ786461 GOD786460:GOD786461 GEH786460:GEH786461 FUL786460:FUL786461 FKP786460:FKP786461 FAT786460:FAT786461 EQX786460:EQX786461 EHB786460:EHB786461 DXF786460:DXF786461 DNJ786460:DNJ786461 DDN786460:DDN786461 CTR786460:CTR786461 CJV786460:CJV786461 BZZ786460:BZZ786461 BQD786460:BQD786461 BGH786460:BGH786461 AWL786460:AWL786461 AMP786460:AMP786461 ACT786460:ACT786461 SX786460:SX786461 JB786460:JB786461 M786460:M786461 WVN720924:WVN720925 WLR720924:WLR720925 WBV720924:WBV720925 VRZ720924:VRZ720925 VID720924:VID720925 UYH720924:UYH720925 UOL720924:UOL720925 UEP720924:UEP720925 TUT720924:TUT720925 TKX720924:TKX720925 TBB720924:TBB720925 SRF720924:SRF720925 SHJ720924:SHJ720925 RXN720924:RXN720925 RNR720924:RNR720925 RDV720924:RDV720925 QTZ720924:QTZ720925 QKD720924:QKD720925 QAH720924:QAH720925 PQL720924:PQL720925 PGP720924:PGP720925 OWT720924:OWT720925 OMX720924:OMX720925 ODB720924:ODB720925 NTF720924:NTF720925 NJJ720924:NJJ720925 MZN720924:MZN720925 MPR720924:MPR720925 MFV720924:MFV720925 LVZ720924:LVZ720925 LMD720924:LMD720925 LCH720924:LCH720925 KSL720924:KSL720925 KIP720924:KIP720925 JYT720924:JYT720925 JOX720924:JOX720925 JFB720924:JFB720925 IVF720924:IVF720925 ILJ720924:ILJ720925 IBN720924:IBN720925 HRR720924:HRR720925 HHV720924:HHV720925 GXZ720924:GXZ720925 GOD720924:GOD720925 GEH720924:GEH720925 FUL720924:FUL720925 FKP720924:FKP720925 FAT720924:FAT720925 EQX720924:EQX720925 EHB720924:EHB720925 DXF720924:DXF720925 DNJ720924:DNJ720925 DDN720924:DDN720925 CTR720924:CTR720925 CJV720924:CJV720925 BZZ720924:BZZ720925 BQD720924:BQD720925 BGH720924:BGH720925 AWL720924:AWL720925 AMP720924:AMP720925 ACT720924:ACT720925 SX720924:SX720925 JB720924:JB720925 M720924:M720925 WVN655388:WVN655389 WLR655388:WLR655389 WBV655388:WBV655389 VRZ655388:VRZ655389 VID655388:VID655389 UYH655388:UYH655389 UOL655388:UOL655389 UEP655388:UEP655389 TUT655388:TUT655389 TKX655388:TKX655389 TBB655388:TBB655389 SRF655388:SRF655389 SHJ655388:SHJ655389 RXN655388:RXN655389 RNR655388:RNR655389 RDV655388:RDV655389 QTZ655388:QTZ655389 QKD655388:QKD655389 QAH655388:QAH655389 PQL655388:PQL655389 PGP655388:PGP655389 OWT655388:OWT655389 OMX655388:OMX655389 ODB655388:ODB655389 NTF655388:NTF655389 NJJ655388:NJJ655389 MZN655388:MZN655389 MPR655388:MPR655389 MFV655388:MFV655389 LVZ655388:LVZ655389 LMD655388:LMD655389 LCH655388:LCH655389 KSL655388:KSL655389 KIP655388:KIP655389 JYT655388:JYT655389 JOX655388:JOX655389 JFB655388:JFB655389 IVF655388:IVF655389 ILJ655388:ILJ655389 IBN655388:IBN655389 HRR655388:HRR655389 HHV655388:HHV655389 GXZ655388:GXZ655389 GOD655388:GOD655389 GEH655388:GEH655389 FUL655388:FUL655389 FKP655388:FKP655389 FAT655388:FAT655389 EQX655388:EQX655389 EHB655388:EHB655389 DXF655388:DXF655389 DNJ655388:DNJ655389 DDN655388:DDN655389 CTR655388:CTR655389 CJV655388:CJV655389 BZZ655388:BZZ655389 BQD655388:BQD655389 BGH655388:BGH655389 AWL655388:AWL655389 AMP655388:AMP655389 ACT655388:ACT655389 SX655388:SX655389 JB655388:JB655389 M655388:M655389 WVN589852:WVN589853 WLR589852:WLR589853 WBV589852:WBV589853 VRZ589852:VRZ589853 VID589852:VID589853 UYH589852:UYH589853 UOL589852:UOL589853 UEP589852:UEP589853 TUT589852:TUT589853 TKX589852:TKX589853 TBB589852:TBB589853 SRF589852:SRF589853 SHJ589852:SHJ589853 RXN589852:RXN589853 RNR589852:RNR589853 RDV589852:RDV589853 QTZ589852:QTZ589853 QKD589852:QKD589853 QAH589852:QAH589853 PQL589852:PQL589853 PGP589852:PGP589853 OWT589852:OWT589853 OMX589852:OMX589853 ODB589852:ODB589853 NTF589852:NTF589853 NJJ589852:NJJ589853 MZN589852:MZN589853 MPR589852:MPR589853 MFV589852:MFV589853 LVZ589852:LVZ589853 LMD589852:LMD589853 LCH589852:LCH589853 KSL589852:KSL589853 KIP589852:KIP589853 JYT589852:JYT589853 JOX589852:JOX589853 JFB589852:JFB589853 IVF589852:IVF589853 ILJ589852:ILJ589853 IBN589852:IBN589853 HRR589852:HRR589853 HHV589852:HHV589853 GXZ589852:GXZ589853 GOD589852:GOD589853 GEH589852:GEH589853 FUL589852:FUL589853 FKP589852:FKP589853 FAT589852:FAT589853 EQX589852:EQX589853 EHB589852:EHB589853 DXF589852:DXF589853 DNJ589852:DNJ589853 DDN589852:DDN589853 CTR589852:CTR589853 CJV589852:CJV589853 BZZ589852:BZZ589853 BQD589852:BQD589853 BGH589852:BGH589853 AWL589852:AWL589853 AMP589852:AMP589853 ACT589852:ACT589853 SX589852:SX589853 JB589852:JB589853 M589852:M589853 WVN524316:WVN524317 WLR524316:WLR524317 WBV524316:WBV524317 VRZ524316:VRZ524317 VID524316:VID524317 UYH524316:UYH524317 UOL524316:UOL524317 UEP524316:UEP524317 TUT524316:TUT524317 TKX524316:TKX524317 TBB524316:TBB524317 SRF524316:SRF524317 SHJ524316:SHJ524317 RXN524316:RXN524317 RNR524316:RNR524317 RDV524316:RDV524317 QTZ524316:QTZ524317 QKD524316:QKD524317 QAH524316:QAH524317 PQL524316:PQL524317 PGP524316:PGP524317 OWT524316:OWT524317 OMX524316:OMX524317 ODB524316:ODB524317 NTF524316:NTF524317 NJJ524316:NJJ524317 MZN524316:MZN524317 MPR524316:MPR524317 MFV524316:MFV524317 LVZ524316:LVZ524317 LMD524316:LMD524317 LCH524316:LCH524317 KSL524316:KSL524317 KIP524316:KIP524317 JYT524316:JYT524317 JOX524316:JOX524317 JFB524316:JFB524317 IVF524316:IVF524317 ILJ524316:ILJ524317 IBN524316:IBN524317 HRR524316:HRR524317 HHV524316:HHV524317 GXZ524316:GXZ524317 GOD524316:GOD524317 GEH524316:GEH524317 FUL524316:FUL524317 FKP524316:FKP524317 FAT524316:FAT524317 EQX524316:EQX524317 EHB524316:EHB524317 DXF524316:DXF524317 DNJ524316:DNJ524317 DDN524316:DDN524317 CTR524316:CTR524317 CJV524316:CJV524317 BZZ524316:BZZ524317 BQD524316:BQD524317 BGH524316:BGH524317 AWL524316:AWL524317 AMP524316:AMP524317 ACT524316:ACT524317 SX524316:SX524317 JB524316:JB524317 M524316:M524317 WVN458780:WVN458781 WLR458780:WLR458781 WBV458780:WBV458781 VRZ458780:VRZ458781 VID458780:VID458781 UYH458780:UYH458781 UOL458780:UOL458781 UEP458780:UEP458781 TUT458780:TUT458781 TKX458780:TKX458781 TBB458780:TBB458781 SRF458780:SRF458781 SHJ458780:SHJ458781 RXN458780:RXN458781 RNR458780:RNR458781 RDV458780:RDV458781 QTZ458780:QTZ458781 QKD458780:QKD458781 QAH458780:QAH458781 PQL458780:PQL458781 PGP458780:PGP458781 OWT458780:OWT458781 OMX458780:OMX458781 ODB458780:ODB458781 NTF458780:NTF458781 NJJ458780:NJJ458781 MZN458780:MZN458781 MPR458780:MPR458781 MFV458780:MFV458781 LVZ458780:LVZ458781 LMD458780:LMD458781 LCH458780:LCH458781 KSL458780:KSL458781 KIP458780:KIP458781 JYT458780:JYT458781 JOX458780:JOX458781 JFB458780:JFB458781 IVF458780:IVF458781 ILJ458780:ILJ458781 IBN458780:IBN458781 HRR458780:HRR458781 HHV458780:HHV458781 GXZ458780:GXZ458781 GOD458780:GOD458781 GEH458780:GEH458781 FUL458780:FUL458781 FKP458780:FKP458781 FAT458780:FAT458781 EQX458780:EQX458781 EHB458780:EHB458781 DXF458780:DXF458781 DNJ458780:DNJ458781 DDN458780:DDN458781 CTR458780:CTR458781 CJV458780:CJV458781 BZZ458780:BZZ458781 BQD458780:BQD458781 BGH458780:BGH458781 AWL458780:AWL458781 AMP458780:AMP458781 ACT458780:ACT458781 SX458780:SX458781 JB458780:JB458781 M458780:M458781 WVN393244:WVN393245 WLR393244:WLR393245 WBV393244:WBV393245 VRZ393244:VRZ393245 VID393244:VID393245 UYH393244:UYH393245 UOL393244:UOL393245 UEP393244:UEP393245 TUT393244:TUT393245 TKX393244:TKX393245 TBB393244:TBB393245 SRF393244:SRF393245 SHJ393244:SHJ393245 RXN393244:RXN393245 RNR393244:RNR393245 RDV393244:RDV393245 QTZ393244:QTZ393245 QKD393244:QKD393245 QAH393244:QAH393245 PQL393244:PQL393245 PGP393244:PGP393245 OWT393244:OWT393245 OMX393244:OMX393245 ODB393244:ODB393245 NTF393244:NTF393245 NJJ393244:NJJ393245 MZN393244:MZN393245 MPR393244:MPR393245 MFV393244:MFV393245 LVZ393244:LVZ393245 LMD393244:LMD393245 LCH393244:LCH393245 KSL393244:KSL393245 KIP393244:KIP393245 JYT393244:JYT393245 JOX393244:JOX393245 JFB393244:JFB393245 IVF393244:IVF393245 ILJ393244:ILJ393245 IBN393244:IBN393245 HRR393244:HRR393245 HHV393244:HHV393245 GXZ393244:GXZ393245 GOD393244:GOD393245 GEH393244:GEH393245 FUL393244:FUL393245 FKP393244:FKP393245 FAT393244:FAT393245 EQX393244:EQX393245 EHB393244:EHB393245 DXF393244:DXF393245 DNJ393244:DNJ393245 DDN393244:DDN393245 CTR393244:CTR393245 CJV393244:CJV393245 BZZ393244:BZZ393245 BQD393244:BQD393245 BGH393244:BGH393245 AWL393244:AWL393245 AMP393244:AMP393245 ACT393244:ACT393245 SX393244:SX393245 JB393244:JB393245 M393244:M393245 WVN327708:WVN327709 WLR327708:WLR327709 WBV327708:WBV327709 VRZ327708:VRZ327709 VID327708:VID327709 UYH327708:UYH327709 UOL327708:UOL327709 UEP327708:UEP327709 TUT327708:TUT327709 TKX327708:TKX327709 TBB327708:TBB327709 SRF327708:SRF327709 SHJ327708:SHJ327709 RXN327708:RXN327709 RNR327708:RNR327709 RDV327708:RDV327709 QTZ327708:QTZ327709 QKD327708:QKD327709 QAH327708:QAH327709 PQL327708:PQL327709 PGP327708:PGP327709 OWT327708:OWT327709 OMX327708:OMX327709 ODB327708:ODB327709 NTF327708:NTF327709 NJJ327708:NJJ327709 MZN327708:MZN327709 MPR327708:MPR327709 MFV327708:MFV327709 LVZ327708:LVZ327709 LMD327708:LMD327709 LCH327708:LCH327709 KSL327708:KSL327709 KIP327708:KIP327709 JYT327708:JYT327709 JOX327708:JOX327709 JFB327708:JFB327709 IVF327708:IVF327709 ILJ327708:ILJ327709 IBN327708:IBN327709 HRR327708:HRR327709 HHV327708:HHV327709 GXZ327708:GXZ327709 GOD327708:GOD327709 GEH327708:GEH327709 FUL327708:FUL327709 FKP327708:FKP327709 FAT327708:FAT327709 EQX327708:EQX327709 EHB327708:EHB327709 DXF327708:DXF327709 DNJ327708:DNJ327709 DDN327708:DDN327709 CTR327708:CTR327709 CJV327708:CJV327709 BZZ327708:BZZ327709 BQD327708:BQD327709 BGH327708:BGH327709 AWL327708:AWL327709 AMP327708:AMP327709 ACT327708:ACT327709 SX327708:SX327709 JB327708:JB327709 M327708:M327709 WVN262172:WVN262173 WLR262172:WLR262173 WBV262172:WBV262173 VRZ262172:VRZ262173 VID262172:VID262173 UYH262172:UYH262173 UOL262172:UOL262173 UEP262172:UEP262173 TUT262172:TUT262173 TKX262172:TKX262173 TBB262172:TBB262173 SRF262172:SRF262173 SHJ262172:SHJ262173 RXN262172:RXN262173 RNR262172:RNR262173 RDV262172:RDV262173 QTZ262172:QTZ262173 QKD262172:QKD262173 QAH262172:QAH262173 PQL262172:PQL262173 PGP262172:PGP262173 OWT262172:OWT262173 OMX262172:OMX262173 ODB262172:ODB262173 NTF262172:NTF262173 NJJ262172:NJJ262173 MZN262172:MZN262173 MPR262172:MPR262173 MFV262172:MFV262173 LVZ262172:LVZ262173 LMD262172:LMD262173 LCH262172:LCH262173 KSL262172:KSL262173 KIP262172:KIP262173 JYT262172:JYT262173 JOX262172:JOX262173 JFB262172:JFB262173 IVF262172:IVF262173 ILJ262172:ILJ262173 IBN262172:IBN262173 HRR262172:HRR262173 HHV262172:HHV262173 GXZ262172:GXZ262173 GOD262172:GOD262173 GEH262172:GEH262173 FUL262172:FUL262173 FKP262172:FKP262173 FAT262172:FAT262173 EQX262172:EQX262173 EHB262172:EHB262173 DXF262172:DXF262173 DNJ262172:DNJ262173 DDN262172:DDN262173 CTR262172:CTR262173 CJV262172:CJV262173 BZZ262172:BZZ262173 BQD262172:BQD262173 BGH262172:BGH262173 AWL262172:AWL262173 AMP262172:AMP262173 ACT262172:ACT262173 SX262172:SX262173 JB262172:JB262173 M262172:M262173 WVN196636:WVN196637 WLR196636:WLR196637 WBV196636:WBV196637 VRZ196636:VRZ196637 VID196636:VID196637 UYH196636:UYH196637 UOL196636:UOL196637 UEP196636:UEP196637 TUT196636:TUT196637 TKX196636:TKX196637 TBB196636:TBB196637 SRF196636:SRF196637 SHJ196636:SHJ196637 RXN196636:RXN196637 RNR196636:RNR196637 RDV196636:RDV196637 QTZ196636:QTZ196637 QKD196636:QKD196637 QAH196636:QAH196637 PQL196636:PQL196637 PGP196636:PGP196637 OWT196636:OWT196637 OMX196636:OMX196637 ODB196636:ODB196637 NTF196636:NTF196637 NJJ196636:NJJ196637 MZN196636:MZN196637 MPR196636:MPR196637 MFV196636:MFV196637 LVZ196636:LVZ196637 LMD196636:LMD196637 LCH196636:LCH196637 KSL196636:KSL196637 KIP196636:KIP196637 JYT196636:JYT196637 JOX196636:JOX196637 JFB196636:JFB196637 IVF196636:IVF196637 ILJ196636:ILJ196637 IBN196636:IBN196637 HRR196636:HRR196637 HHV196636:HHV196637 GXZ196636:GXZ196637 GOD196636:GOD196637 GEH196636:GEH196637 FUL196636:FUL196637 FKP196636:FKP196637 FAT196636:FAT196637 EQX196636:EQX196637 EHB196636:EHB196637 DXF196636:DXF196637 DNJ196636:DNJ196637 DDN196636:DDN196637 CTR196636:CTR196637 CJV196636:CJV196637 BZZ196636:BZZ196637 BQD196636:BQD196637 BGH196636:BGH196637 AWL196636:AWL196637 AMP196636:AMP196637 ACT196636:ACT196637 SX196636:SX196637 JB196636:JB196637 M196636:M196637 WVN131100:WVN131101 WLR131100:WLR131101 WBV131100:WBV131101 VRZ131100:VRZ131101 VID131100:VID131101 UYH131100:UYH131101 UOL131100:UOL131101 UEP131100:UEP131101 TUT131100:TUT131101 TKX131100:TKX131101 TBB131100:TBB131101 SRF131100:SRF131101 SHJ131100:SHJ131101 RXN131100:RXN131101 RNR131100:RNR131101 RDV131100:RDV131101 QTZ131100:QTZ131101 QKD131100:QKD131101 QAH131100:QAH131101 PQL131100:PQL131101 PGP131100:PGP131101 OWT131100:OWT131101 OMX131100:OMX131101 ODB131100:ODB131101 NTF131100:NTF131101 NJJ131100:NJJ131101 MZN131100:MZN131101 MPR131100:MPR131101 MFV131100:MFV131101 LVZ131100:LVZ131101 LMD131100:LMD131101 LCH131100:LCH131101 KSL131100:KSL131101 KIP131100:KIP131101 JYT131100:JYT131101 JOX131100:JOX131101 JFB131100:JFB131101 IVF131100:IVF131101 ILJ131100:ILJ131101 IBN131100:IBN131101 HRR131100:HRR131101 HHV131100:HHV131101 GXZ131100:GXZ131101 GOD131100:GOD131101 GEH131100:GEH131101 FUL131100:FUL131101 FKP131100:FKP131101 FAT131100:FAT131101 EQX131100:EQX131101 EHB131100:EHB131101 DXF131100:DXF131101 DNJ131100:DNJ131101 DDN131100:DDN131101 CTR131100:CTR131101 CJV131100:CJV131101 BZZ131100:BZZ131101 BQD131100:BQD131101 BGH131100:BGH131101 AWL131100:AWL131101 AMP131100:AMP131101 ACT131100:ACT131101 SX131100:SX131101 JB131100:JB131101 M131100:M131101 WVN65564:WVN65565 WLR65564:WLR65565 WBV65564:WBV65565 VRZ65564:VRZ65565 VID65564:VID65565 UYH65564:UYH65565 UOL65564:UOL65565 UEP65564:UEP65565 TUT65564:TUT65565 TKX65564:TKX65565 TBB65564:TBB65565 SRF65564:SRF65565 SHJ65564:SHJ65565 RXN65564:RXN65565 RNR65564:RNR65565 RDV65564:RDV65565 QTZ65564:QTZ65565 QKD65564:QKD65565 QAH65564:QAH65565 PQL65564:PQL65565 PGP65564:PGP65565 OWT65564:OWT65565 OMX65564:OMX65565 ODB65564:ODB65565 NTF65564:NTF65565 NJJ65564:NJJ65565 MZN65564:MZN65565 MPR65564:MPR65565 MFV65564:MFV65565 LVZ65564:LVZ65565 LMD65564:LMD65565 LCH65564:LCH65565 KSL65564:KSL65565 KIP65564:KIP65565 JYT65564:JYT65565 JOX65564:JOX65565 JFB65564:JFB65565 IVF65564:IVF65565 ILJ65564:ILJ65565 IBN65564:IBN65565 HRR65564:HRR65565 HHV65564:HHV65565 GXZ65564:GXZ65565 GOD65564:GOD65565 GEH65564:GEH65565 FUL65564:FUL65565 FKP65564:FKP65565 FAT65564:FAT65565 EQX65564:EQX65565 EHB65564:EHB65565 DXF65564:DXF65565 DNJ65564:DNJ65565 DDN65564:DDN65565 CTR65564:CTR65565 CJV65564:CJV65565 BZZ65564:BZZ65565 BQD65564:BQD65565 BGH65564:BGH65565 AWL65564:AWL65565 AMP65564:AMP65565 ACT65564:ACT65565 SX65564:SX65565 JB65564:JB65565 M65564:M65565" xr:uid="{00000000-0002-0000-0000-000001000000}">
      <formula1>#REF!</formula1>
    </dataValidation>
    <dataValidation type="list" showDropDown="1" showInputMessage="1" showErrorMessage="1" sqref="WVL983047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WVL15 K65543 IZ65543 SV65543 ACR65543 AMN65543 AWJ65543 BGF65543 BQB65543 BZX65543 CJT65543 CTP65543 DDL65543 DNH65543 DXD65543 EGZ65543 EQV65543 FAR65543 FKN65543 FUJ65543 GEF65543 GOB65543 GXX65543 HHT65543 HRP65543 IBL65543 ILH65543 IVD65543 JEZ65543 JOV65543 JYR65543 KIN65543 KSJ65543 LCF65543 LMB65543 LVX65543 MFT65543 MPP65543 MZL65543 NJH65543 NTD65543 OCZ65543 OMV65543 OWR65543 PGN65543 PQJ65543 QAF65543 QKB65543 QTX65543 RDT65543 RNP65543 RXL65543 SHH65543 SRD65543 TAZ65543 TKV65543 TUR65543 UEN65543 UOJ65543 UYF65543 VIB65543 VRX65543 WBT65543 WLP65543 WVL65543 K131079 IZ131079 SV131079 ACR131079 AMN131079 AWJ131079 BGF131079 BQB131079 BZX131079 CJT131079 CTP131079 DDL131079 DNH131079 DXD131079 EGZ131079 EQV131079 FAR131079 FKN131079 FUJ131079 GEF131079 GOB131079 GXX131079 HHT131079 HRP131079 IBL131079 ILH131079 IVD131079 JEZ131079 JOV131079 JYR131079 KIN131079 KSJ131079 LCF131079 LMB131079 LVX131079 MFT131079 MPP131079 MZL131079 NJH131079 NTD131079 OCZ131079 OMV131079 OWR131079 PGN131079 PQJ131079 QAF131079 QKB131079 QTX131079 RDT131079 RNP131079 RXL131079 SHH131079 SRD131079 TAZ131079 TKV131079 TUR131079 UEN131079 UOJ131079 UYF131079 VIB131079 VRX131079 WBT131079 WLP131079 WVL131079 K196615 IZ196615 SV196615 ACR196615 AMN196615 AWJ196615 BGF196615 BQB196615 BZX196615 CJT196615 CTP196615 DDL196615 DNH196615 DXD196615 EGZ196615 EQV196615 FAR196615 FKN196615 FUJ196615 GEF196615 GOB196615 GXX196615 HHT196615 HRP196615 IBL196615 ILH196615 IVD196615 JEZ196615 JOV196615 JYR196615 KIN196615 KSJ196615 LCF196615 LMB196615 LVX196615 MFT196615 MPP196615 MZL196615 NJH196615 NTD196615 OCZ196615 OMV196615 OWR196615 PGN196615 PQJ196615 QAF196615 QKB196615 QTX196615 RDT196615 RNP196615 RXL196615 SHH196615 SRD196615 TAZ196615 TKV196615 TUR196615 UEN196615 UOJ196615 UYF196615 VIB196615 VRX196615 WBT196615 WLP196615 WVL196615 K262151 IZ262151 SV262151 ACR262151 AMN262151 AWJ262151 BGF262151 BQB262151 BZX262151 CJT262151 CTP262151 DDL262151 DNH262151 DXD262151 EGZ262151 EQV262151 FAR262151 FKN262151 FUJ262151 GEF262151 GOB262151 GXX262151 HHT262151 HRP262151 IBL262151 ILH262151 IVD262151 JEZ262151 JOV262151 JYR262151 KIN262151 KSJ262151 LCF262151 LMB262151 LVX262151 MFT262151 MPP262151 MZL262151 NJH262151 NTD262151 OCZ262151 OMV262151 OWR262151 PGN262151 PQJ262151 QAF262151 QKB262151 QTX262151 RDT262151 RNP262151 RXL262151 SHH262151 SRD262151 TAZ262151 TKV262151 TUR262151 UEN262151 UOJ262151 UYF262151 VIB262151 VRX262151 WBT262151 WLP262151 WVL262151 K327687 IZ327687 SV327687 ACR327687 AMN327687 AWJ327687 BGF327687 BQB327687 BZX327687 CJT327687 CTP327687 DDL327687 DNH327687 DXD327687 EGZ327687 EQV327687 FAR327687 FKN327687 FUJ327687 GEF327687 GOB327687 GXX327687 HHT327687 HRP327687 IBL327687 ILH327687 IVD327687 JEZ327687 JOV327687 JYR327687 KIN327687 KSJ327687 LCF327687 LMB327687 LVX327687 MFT327687 MPP327687 MZL327687 NJH327687 NTD327687 OCZ327687 OMV327687 OWR327687 PGN327687 PQJ327687 QAF327687 QKB327687 QTX327687 RDT327687 RNP327687 RXL327687 SHH327687 SRD327687 TAZ327687 TKV327687 TUR327687 UEN327687 UOJ327687 UYF327687 VIB327687 VRX327687 WBT327687 WLP327687 WVL327687 K393223 IZ393223 SV393223 ACR393223 AMN393223 AWJ393223 BGF393223 BQB393223 BZX393223 CJT393223 CTP393223 DDL393223 DNH393223 DXD393223 EGZ393223 EQV393223 FAR393223 FKN393223 FUJ393223 GEF393223 GOB393223 GXX393223 HHT393223 HRP393223 IBL393223 ILH393223 IVD393223 JEZ393223 JOV393223 JYR393223 KIN393223 KSJ393223 LCF393223 LMB393223 LVX393223 MFT393223 MPP393223 MZL393223 NJH393223 NTD393223 OCZ393223 OMV393223 OWR393223 PGN393223 PQJ393223 QAF393223 QKB393223 QTX393223 RDT393223 RNP393223 RXL393223 SHH393223 SRD393223 TAZ393223 TKV393223 TUR393223 UEN393223 UOJ393223 UYF393223 VIB393223 VRX393223 WBT393223 WLP393223 WVL393223 K458759 IZ458759 SV458759 ACR458759 AMN458759 AWJ458759 BGF458759 BQB458759 BZX458759 CJT458759 CTP458759 DDL458759 DNH458759 DXD458759 EGZ458759 EQV458759 FAR458759 FKN458759 FUJ458759 GEF458759 GOB458759 GXX458759 HHT458759 HRP458759 IBL458759 ILH458759 IVD458759 JEZ458759 JOV458759 JYR458759 KIN458759 KSJ458759 LCF458759 LMB458759 LVX458759 MFT458759 MPP458759 MZL458759 NJH458759 NTD458759 OCZ458759 OMV458759 OWR458759 PGN458759 PQJ458759 QAF458759 QKB458759 QTX458759 RDT458759 RNP458759 RXL458759 SHH458759 SRD458759 TAZ458759 TKV458759 TUR458759 UEN458759 UOJ458759 UYF458759 VIB458759 VRX458759 WBT458759 WLP458759 WVL458759 K524295 IZ524295 SV524295 ACR524295 AMN524295 AWJ524295 BGF524295 BQB524295 BZX524295 CJT524295 CTP524295 DDL524295 DNH524295 DXD524295 EGZ524295 EQV524295 FAR524295 FKN524295 FUJ524295 GEF524295 GOB524295 GXX524295 HHT524295 HRP524295 IBL524295 ILH524295 IVD524295 JEZ524295 JOV524295 JYR524295 KIN524295 KSJ524295 LCF524295 LMB524295 LVX524295 MFT524295 MPP524295 MZL524295 NJH524295 NTD524295 OCZ524295 OMV524295 OWR524295 PGN524295 PQJ524295 QAF524295 QKB524295 QTX524295 RDT524295 RNP524295 RXL524295 SHH524295 SRD524295 TAZ524295 TKV524295 TUR524295 UEN524295 UOJ524295 UYF524295 VIB524295 VRX524295 WBT524295 WLP524295 WVL524295 K589831 IZ589831 SV589831 ACR589831 AMN589831 AWJ589831 BGF589831 BQB589831 BZX589831 CJT589831 CTP589831 DDL589831 DNH589831 DXD589831 EGZ589831 EQV589831 FAR589831 FKN589831 FUJ589831 GEF589831 GOB589831 GXX589831 HHT589831 HRP589831 IBL589831 ILH589831 IVD589831 JEZ589831 JOV589831 JYR589831 KIN589831 KSJ589831 LCF589831 LMB589831 LVX589831 MFT589831 MPP589831 MZL589831 NJH589831 NTD589831 OCZ589831 OMV589831 OWR589831 PGN589831 PQJ589831 QAF589831 QKB589831 QTX589831 RDT589831 RNP589831 RXL589831 SHH589831 SRD589831 TAZ589831 TKV589831 TUR589831 UEN589831 UOJ589831 UYF589831 VIB589831 VRX589831 WBT589831 WLP589831 WVL589831 K655367 IZ655367 SV655367 ACR655367 AMN655367 AWJ655367 BGF655367 BQB655367 BZX655367 CJT655367 CTP655367 DDL655367 DNH655367 DXD655367 EGZ655367 EQV655367 FAR655367 FKN655367 FUJ655367 GEF655367 GOB655367 GXX655367 HHT655367 HRP655367 IBL655367 ILH655367 IVD655367 JEZ655367 JOV655367 JYR655367 KIN655367 KSJ655367 LCF655367 LMB655367 LVX655367 MFT655367 MPP655367 MZL655367 NJH655367 NTD655367 OCZ655367 OMV655367 OWR655367 PGN655367 PQJ655367 QAF655367 QKB655367 QTX655367 RDT655367 RNP655367 RXL655367 SHH655367 SRD655367 TAZ655367 TKV655367 TUR655367 UEN655367 UOJ655367 UYF655367 VIB655367 VRX655367 WBT655367 WLP655367 WVL655367 K720903 IZ720903 SV720903 ACR720903 AMN720903 AWJ720903 BGF720903 BQB720903 BZX720903 CJT720903 CTP720903 DDL720903 DNH720903 DXD720903 EGZ720903 EQV720903 FAR720903 FKN720903 FUJ720903 GEF720903 GOB720903 GXX720903 HHT720903 HRP720903 IBL720903 ILH720903 IVD720903 JEZ720903 JOV720903 JYR720903 KIN720903 KSJ720903 LCF720903 LMB720903 LVX720903 MFT720903 MPP720903 MZL720903 NJH720903 NTD720903 OCZ720903 OMV720903 OWR720903 PGN720903 PQJ720903 QAF720903 QKB720903 QTX720903 RDT720903 RNP720903 RXL720903 SHH720903 SRD720903 TAZ720903 TKV720903 TUR720903 UEN720903 UOJ720903 UYF720903 VIB720903 VRX720903 WBT720903 WLP720903 WVL720903 K786439 IZ786439 SV786439 ACR786439 AMN786439 AWJ786439 BGF786439 BQB786439 BZX786439 CJT786439 CTP786439 DDL786439 DNH786439 DXD786439 EGZ786439 EQV786439 FAR786439 FKN786439 FUJ786439 GEF786439 GOB786439 GXX786439 HHT786439 HRP786439 IBL786439 ILH786439 IVD786439 JEZ786439 JOV786439 JYR786439 KIN786439 KSJ786439 LCF786439 LMB786439 LVX786439 MFT786439 MPP786439 MZL786439 NJH786439 NTD786439 OCZ786439 OMV786439 OWR786439 PGN786439 PQJ786439 QAF786439 QKB786439 QTX786439 RDT786439 RNP786439 RXL786439 SHH786439 SRD786439 TAZ786439 TKV786439 TUR786439 UEN786439 UOJ786439 UYF786439 VIB786439 VRX786439 WBT786439 WLP786439 WVL786439 K851975 IZ851975 SV851975 ACR851975 AMN851975 AWJ851975 BGF851975 BQB851975 BZX851975 CJT851975 CTP851975 DDL851975 DNH851975 DXD851975 EGZ851975 EQV851975 FAR851975 FKN851975 FUJ851975 GEF851975 GOB851975 GXX851975 HHT851975 HRP851975 IBL851975 ILH851975 IVD851975 JEZ851975 JOV851975 JYR851975 KIN851975 KSJ851975 LCF851975 LMB851975 LVX851975 MFT851975 MPP851975 MZL851975 NJH851975 NTD851975 OCZ851975 OMV851975 OWR851975 PGN851975 PQJ851975 QAF851975 QKB851975 QTX851975 RDT851975 RNP851975 RXL851975 SHH851975 SRD851975 TAZ851975 TKV851975 TUR851975 UEN851975 UOJ851975 UYF851975 VIB851975 VRX851975 WBT851975 WLP851975 WVL851975 K917511 IZ917511 SV917511 ACR917511 AMN917511 AWJ917511 BGF917511 BQB917511 BZX917511 CJT917511 CTP917511 DDL917511 DNH917511 DXD917511 EGZ917511 EQV917511 FAR917511 FKN917511 FUJ917511 GEF917511 GOB917511 GXX917511 HHT917511 HRP917511 IBL917511 ILH917511 IVD917511 JEZ917511 JOV917511 JYR917511 KIN917511 KSJ917511 LCF917511 LMB917511 LVX917511 MFT917511 MPP917511 MZL917511 NJH917511 NTD917511 OCZ917511 OMV917511 OWR917511 PGN917511 PQJ917511 QAF917511 QKB917511 QTX917511 RDT917511 RNP917511 RXL917511 SHH917511 SRD917511 TAZ917511 TKV917511 TUR917511 UEN917511 UOJ917511 UYF917511 VIB917511 VRX917511 WBT917511 WLP917511 WVL917511 K983047 IZ983047 SV983047 ACR983047 AMN983047 AWJ983047 BGF983047 BQB983047 BZX983047 CJT983047 CTP983047 DDL983047 DNH983047 DXD983047 EGZ983047 EQV983047 FAR983047 FKN983047 FUJ983047 GEF983047 GOB983047 GXX983047 HHT983047 HRP983047 IBL983047 ILH983047 IVD983047 JEZ983047 JOV983047 JYR983047 KIN983047 KSJ983047 LCF983047 LMB983047 LVX983047 MFT983047 MPP983047 MZL983047 NJH983047 NTD983047 OCZ983047 OMV983047 OWR983047 PGN983047 PQJ983047 QAF983047 QKB983047 QTX983047 RDT983047 RNP983047 RXL983047 SHH983047 SRD983047 TAZ983047 TKV983047 TUR983047 UEN983047 UOJ983047 UYF983047 VIB983047 VRX983047 WBT983047 WLP983047" xr:uid="{00000000-0002-0000-0000-000003000000}">
      <formula1>"Yes, No"</formula1>
    </dataValidation>
    <dataValidation type="list" allowBlank="1" showInputMessage="1" showErrorMessage="1" sqref="WVN983067 WLR983067 WBV983067 VRZ983067 VID983067 UYH983067 UOL983067 UEP983067 TUT983067 TKX983067 TBB983067 SRF983067 SHJ983067 RXN983067 RNR983067 RDV983067 QTZ983067 QKD983067 QAH983067 PQL983067 PGP983067 OWT983067 OMX983067 ODB983067 NTF983067 NJJ983067 MZN983067 MPR983067 MFV983067 LVZ983067 LMD983067 LCH983067 KSL983067 KIP983067 JYT983067 JOX983067 JFB983067 IVF983067 ILJ983067 IBN983067 HRR983067 HHV983067 GXZ983067 GOD983067 GEH983067 FUL983067 FKP983067 FAT983067 EQX983067 EHB983067 DXF983067 DNJ983067 DDN983067 CTR983067 CJV983067 BZZ983067 BQD983067 BGH983067 AWL983067 AMP983067 ACT983067 SX983067 JB983067 M983067 WVN917531 WLR917531 WBV917531 VRZ917531 VID917531 UYH917531 UOL917531 UEP917531 TUT917531 TKX917531 TBB917531 SRF917531 SHJ917531 RXN917531 RNR917531 RDV917531 QTZ917531 QKD917531 QAH917531 PQL917531 PGP917531 OWT917531 OMX917531 ODB917531 NTF917531 NJJ917531 MZN917531 MPR917531 MFV917531 LVZ917531 LMD917531 LCH917531 KSL917531 KIP917531 JYT917531 JOX917531 JFB917531 IVF917531 ILJ917531 IBN917531 HRR917531 HHV917531 GXZ917531 GOD917531 GEH917531 FUL917531 FKP917531 FAT917531 EQX917531 EHB917531 DXF917531 DNJ917531 DDN917531 CTR917531 CJV917531 BZZ917531 BQD917531 BGH917531 AWL917531 AMP917531 ACT917531 SX917531 JB917531 M917531 WVN851995 WLR851995 WBV851995 VRZ851995 VID851995 UYH851995 UOL851995 UEP851995 TUT851995 TKX851995 TBB851995 SRF851995 SHJ851995 RXN851995 RNR851995 RDV851995 QTZ851995 QKD851995 QAH851995 PQL851995 PGP851995 OWT851995 OMX851995 ODB851995 NTF851995 NJJ851995 MZN851995 MPR851995 MFV851995 LVZ851995 LMD851995 LCH851995 KSL851995 KIP851995 JYT851995 JOX851995 JFB851995 IVF851995 ILJ851995 IBN851995 HRR851995 HHV851995 GXZ851995 GOD851995 GEH851995 FUL851995 FKP851995 FAT851995 EQX851995 EHB851995 DXF851995 DNJ851995 DDN851995 CTR851995 CJV851995 BZZ851995 BQD851995 BGH851995 AWL851995 AMP851995 ACT851995 SX851995 JB851995 M851995 WVN786459 WLR786459 WBV786459 VRZ786459 VID786459 UYH786459 UOL786459 UEP786459 TUT786459 TKX786459 TBB786459 SRF786459 SHJ786459 RXN786459 RNR786459 RDV786459 QTZ786459 QKD786459 QAH786459 PQL786459 PGP786459 OWT786459 OMX786459 ODB786459 NTF786459 NJJ786459 MZN786459 MPR786459 MFV786459 LVZ786459 LMD786459 LCH786459 KSL786459 KIP786459 JYT786459 JOX786459 JFB786459 IVF786459 ILJ786459 IBN786459 HRR786459 HHV786459 GXZ786459 GOD786459 GEH786459 FUL786459 FKP786459 FAT786459 EQX786459 EHB786459 DXF786459 DNJ786459 DDN786459 CTR786459 CJV786459 BZZ786459 BQD786459 BGH786459 AWL786459 AMP786459 ACT786459 SX786459 JB786459 M786459 WVN720923 WLR720923 WBV720923 VRZ720923 VID720923 UYH720923 UOL720923 UEP720923 TUT720923 TKX720923 TBB720923 SRF720923 SHJ720923 RXN720923 RNR720923 RDV720923 QTZ720923 QKD720923 QAH720923 PQL720923 PGP720923 OWT720923 OMX720923 ODB720923 NTF720923 NJJ720923 MZN720923 MPR720923 MFV720923 LVZ720923 LMD720923 LCH720923 KSL720923 KIP720923 JYT720923 JOX720923 JFB720923 IVF720923 ILJ720923 IBN720923 HRR720923 HHV720923 GXZ720923 GOD720923 GEH720923 FUL720923 FKP720923 FAT720923 EQX720923 EHB720923 DXF720923 DNJ720923 DDN720923 CTR720923 CJV720923 BZZ720923 BQD720923 BGH720923 AWL720923 AMP720923 ACT720923 SX720923 JB720923 M720923 WVN655387 WLR655387 WBV655387 VRZ655387 VID655387 UYH655387 UOL655387 UEP655387 TUT655387 TKX655387 TBB655387 SRF655387 SHJ655387 RXN655387 RNR655387 RDV655387 QTZ655387 QKD655387 QAH655387 PQL655387 PGP655387 OWT655387 OMX655387 ODB655387 NTF655387 NJJ655387 MZN655387 MPR655387 MFV655387 LVZ655387 LMD655387 LCH655387 KSL655387 KIP655387 JYT655387 JOX655387 JFB655387 IVF655387 ILJ655387 IBN655387 HRR655387 HHV655387 GXZ655387 GOD655387 GEH655387 FUL655387 FKP655387 FAT655387 EQX655387 EHB655387 DXF655387 DNJ655387 DDN655387 CTR655387 CJV655387 BZZ655387 BQD655387 BGH655387 AWL655387 AMP655387 ACT655387 SX655387 JB655387 M655387 WVN589851 WLR589851 WBV589851 VRZ589851 VID589851 UYH589851 UOL589851 UEP589851 TUT589851 TKX589851 TBB589851 SRF589851 SHJ589851 RXN589851 RNR589851 RDV589851 QTZ589851 QKD589851 QAH589851 PQL589851 PGP589851 OWT589851 OMX589851 ODB589851 NTF589851 NJJ589851 MZN589851 MPR589851 MFV589851 LVZ589851 LMD589851 LCH589851 KSL589851 KIP589851 JYT589851 JOX589851 JFB589851 IVF589851 ILJ589851 IBN589851 HRR589851 HHV589851 GXZ589851 GOD589851 GEH589851 FUL589851 FKP589851 FAT589851 EQX589851 EHB589851 DXF589851 DNJ589851 DDN589851 CTR589851 CJV589851 BZZ589851 BQD589851 BGH589851 AWL589851 AMP589851 ACT589851 SX589851 JB589851 M589851 WVN524315 WLR524315 WBV524315 VRZ524315 VID524315 UYH524315 UOL524315 UEP524315 TUT524315 TKX524315 TBB524315 SRF524315 SHJ524315 RXN524315 RNR524315 RDV524315 QTZ524315 QKD524315 QAH524315 PQL524315 PGP524315 OWT524315 OMX524315 ODB524315 NTF524315 NJJ524315 MZN524315 MPR524315 MFV524315 LVZ524315 LMD524315 LCH524315 KSL524315 KIP524315 JYT524315 JOX524315 JFB524315 IVF524315 ILJ524315 IBN524315 HRR524315 HHV524315 GXZ524315 GOD524315 GEH524315 FUL524315 FKP524315 FAT524315 EQX524315 EHB524315 DXF524315 DNJ524315 DDN524315 CTR524315 CJV524315 BZZ524315 BQD524315 BGH524315 AWL524315 AMP524315 ACT524315 SX524315 JB524315 M524315 WVN458779 WLR458779 WBV458779 VRZ458779 VID458779 UYH458779 UOL458779 UEP458779 TUT458779 TKX458779 TBB458779 SRF458779 SHJ458779 RXN458779 RNR458779 RDV458779 QTZ458779 QKD458779 QAH458779 PQL458779 PGP458779 OWT458779 OMX458779 ODB458779 NTF458779 NJJ458779 MZN458779 MPR458779 MFV458779 LVZ458779 LMD458779 LCH458779 KSL458779 KIP458779 JYT458779 JOX458779 JFB458779 IVF458779 ILJ458779 IBN458779 HRR458779 HHV458779 GXZ458779 GOD458779 GEH458779 FUL458779 FKP458779 FAT458779 EQX458779 EHB458779 DXF458779 DNJ458779 DDN458779 CTR458779 CJV458779 BZZ458779 BQD458779 BGH458779 AWL458779 AMP458779 ACT458779 SX458779 JB458779 M458779 WVN393243 WLR393243 WBV393243 VRZ393243 VID393243 UYH393243 UOL393243 UEP393243 TUT393243 TKX393243 TBB393243 SRF393243 SHJ393243 RXN393243 RNR393243 RDV393243 QTZ393243 QKD393243 QAH393243 PQL393243 PGP393243 OWT393243 OMX393243 ODB393243 NTF393243 NJJ393243 MZN393243 MPR393243 MFV393243 LVZ393243 LMD393243 LCH393243 KSL393243 KIP393243 JYT393243 JOX393243 JFB393243 IVF393243 ILJ393243 IBN393243 HRR393243 HHV393243 GXZ393243 GOD393243 GEH393243 FUL393243 FKP393243 FAT393243 EQX393243 EHB393243 DXF393243 DNJ393243 DDN393243 CTR393243 CJV393243 BZZ393243 BQD393243 BGH393243 AWL393243 AMP393243 ACT393243 SX393243 JB393243 M393243 WVN327707 WLR327707 WBV327707 VRZ327707 VID327707 UYH327707 UOL327707 UEP327707 TUT327707 TKX327707 TBB327707 SRF327707 SHJ327707 RXN327707 RNR327707 RDV327707 QTZ327707 QKD327707 QAH327707 PQL327707 PGP327707 OWT327707 OMX327707 ODB327707 NTF327707 NJJ327707 MZN327707 MPR327707 MFV327707 LVZ327707 LMD327707 LCH327707 KSL327707 KIP327707 JYT327707 JOX327707 JFB327707 IVF327707 ILJ327707 IBN327707 HRR327707 HHV327707 GXZ327707 GOD327707 GEH327707 FUL327707 FKP327707 FAT327707 EQX327707 EHB327707 DXF327707 DNJ327707 DDN327707 CTR327707 CJV327707 BZZ327707 BQD327707 BGH327707 AWL327707 AMP327707 ACT327707 SX327707 JB327707 M327707 WVN262171 WLR262171 WBV262171 VRZ262171 VID262171 UYH262171 UOL262171 UEP262171 TUT262171 TKX262171 TBB262171 SRF262171 SHJ262171 RXN262171 RNR262171 RDV262171 QTZ262171 QKD262171 QAH262171 PQL262171 PGP262171 OWT262171 OMX262171 ODB262171 NTF262171 NJJ262171 MZN262171 MPR262171 MFV262171 LVZ262171 LMD262171 LCH262171 KSL262171 KIP262171 JYT262171 JOX262171 JFB262171 IVF262171 ILJ262171 IBN262171 HRR262171 HHV262171 GXZ262171 GOD262171 GEH262171 FUL262171 FKP262171 FAT262171 EQX262171 EHB262171 DXF262171 DNJ262171 DDN262171 CTR262171 CJV262171 BZZ262171 BQD262171 BGH262171 AWL262171 AMP262171 ACT262171 SX262171 JB262171 M262171 WVN196635 WLR196635 WBV196635 VRZ196635 VID196635 UYH196635 UOL196635 UEP196635 TUT196635 TKX196635 TBB196635 SRF196635 SHJ196635 RXN196635 RNR196635 RDV196635 QTZ196635 QKD196635 QAH196635 PQL196635 PGP196635 OWT196635 OMX196635 ODB196635 NTF196635 NJJ196635 MZN196635 MPR196635 MFV196635 LVZ196635 LMD196635 LCH196635 KSL196635 KIP196635 JYT196635 JOX196635 JFB196635 IVF196635 ILJ196635 IBN196635 HRR196635 HHV196635 GXZ196635 GOD196635 GEH196635 FUL196635 FKP196635 FAT196635 EQX196635 EHB196635 DXF196635 DNJ196635 DDN196635 CTR196635 CJV196635 BZZ196635 BQD196635 BGH196635 AWL196635 AMP196635 ACT196635 SX196635 JB196635 M196635 WVN131099 WLR131099 WBV131099 VRZ131099 VID131099 UYH131099 UOL131099 UEP131099 TUT131099 TKX131099 TBB131099 SRF131099 SHJ131099 RXN131099 RNR131099 RDV131099 QTZ131099 QKD131099 QAH131099 PQL131099 PGP131099 OWT131099 OMX131099 ODB131099 NTF131099 NJJ131099 MZN131099 MPR131099 MFV131099 LVZ131099 LMD131099 LCH131099 KSL131099 KIP131099 JYT131099 JOX131099 JFB131099 IVF131099 ILJ131099 IBN131099 HRR131099 HHV131099 GXZ131099 GOD131099 GEH131099 FUL131099 FKP131099 FAT131099 EQX131099 EHB131099 DXF131099 DNJ131099 DDN131099 CTR131099 CJV131099 BZZ131099 BQD131099 BGH131099 AWL131099 AMP131099 ACT131099 SX131099 JB131099 M131099 WVN65563 WLR65563 WBV65563 VRZ65563 VID65563 UYH65563 UOL65563 UEP65563 TUT65563 TKX65563 TBB65563 SRF65563 SHJ65563 RXN65563 RNR65563 RDV65563 QTZ65563 QKD65563 QAH65563 PQL65563 PGP65563 OWT65563 OMX65563 ODB65563 NTF65563 NJJ65563 MZN65563 MPR65563 MFV65563 LVZ65563 LMD65563 LCH65563 KSL65563 KIP65563 JYT65563 JOX65563 JFB65563 IVF65563 ILJ65563 IBN65563 HRR65563 HHV65563 GXZ65563 GOD65563 GEH65563 FUL65563 FKP65563 FAT65563 EQX65563 EHB65563 DXF65563 DNJ65563 DDN65563 CTR65563 CJV65563 BZZ65563 BQD65563 BGH65563 AWL65563 AMP65563 ACT65563 SX65563 JB65563 M65563" xr:uid="{00000000-0002-0000-0000-000005000000}">
      <formula1>IF(#REF!=1,#REF!,#REF!)</formula1>
    </dataValidation>
    <dataValidation allowBlank="1" showInputMessage="1" sqref="C16 IR16 SN16 ACJ16 AMF16 AWB16 BFX16 BPT16 BZP16 CJL16 CTH16 DDD16 DMZ16 DWV16 EGR16 EQN16 FAJ16 FKF16 FUB16 GDX16 GNT16 GXP16 HHL16 HRH16 IBD16 IKZ16 IUV16 JER16 JON16 JYJ16 KIF16 KSB16 LBX16 LLT16 LVP16 MFL16 MPH16 MZD16 NIZ16 NSV16 OCR16 OMN16 OWJ16 PGF16 PQB16 PZX16 QJT16 QTP16 RDL16 RNH16 RXD16 SGZ16 SQV16 TAR16 TKN16 TUJ16 UEF16 UOB16 UXX16 VHT16 VRP16 WBL16 WLH16 WVD16 C65544 IR65544 SN65544 ACJ65544 AMF65544 AWB65544 BFX65544 BPT65544 BZP65544 CJL65544 CTH65544 DDD65544 DMZ65544 DWV65544 EGR65544 EQN65544 FAJ65544 FKF65544 FUB65544 GDX65544 GNT65544 GXP65544 HHL65544 HRH65544 IBD65544 IKZ65544 IUV65544 JER65544 JON65544 JYJ65544 KIF65544 KSB65544 LBX65544 LLT65544 LVP65544 MFL65544 MPH65544 MZD65544 NIZ65544 NSV65544 OCR65544 OMN65544 OWJ65544 PGF65544 PQB65544 PZX65544 QJT65544 QTP65544 RDL65544 RNH65544 RXD65544 SGZ65544 SQV65544 TAR65544 TKN65544 TUJ65544 UEF65544 UOB65544 UXX65544 VHT65544 VRP65544 WBL65544 WLH65544 WVD65544 C131080 IR131080 SN131080 ACJ131080 AMF131080 AWB131080 BFX131080 BPT131080 BZP131080 CJL131080 CTH131080 DDD131080 DMZ131080 DWV131080 EGR131080 EQN131080 FAJ131080 FKF131080 FUB131080 GDX131080 GNT131080 GXP131080 HHL131080 HRH131080 IBD131080 IKZ131080 IUV131080 JER131080 JON131080 JYJ131080 KIF131080 KSB131080 LBX131080 LLT131080 LVP131080 MFL131080 MPH131080 MZD131080 NIZ131080 NSV131080 OCR131080 OMN131080 OWJ131080 PGF131080 PQB131080 PZX131080 QJT131080 QTP131080 RDL131080 RNH131080 RXD131080 SGZ131080 SQV131080 TAR131080 TKN131080 TUJ131080 UEF131080 UOB131080 UXX131080 VHT131080 VRP131080 WBL131080 WLH131080 WVD131080 C196616 IR196616 SN196616 ACJ196616 AMF196616 AWB196616 BFX196616 BPT196616 BZP196616 CJL196616 CTH196616 DDD196616 DMZ196616 DWV196616 EGR196616 EQN196616 FAJ196616 FKF196616 FUB196616 GDX196616 GNT196616 GXP196616 HHL196616 HRH196616 IBD196616 IKZ196616 IUV196616 JER196616 JON196616 JYJ196616 KIF196616 KSB196616 LBX196616 LLT196616 LVP196616 MFL196616 MPH196616 MZD196616 NIZ196616 NSV196616 OCR196616 OMN196616 OWJ196616 PGF196616 PQB196616 PZX196616 QJT196616 QTP196616 RDL196616 RNH196616 RXD196616 SGZ196616 SQV196616 TAR196616 TKN196616 TUJ196616 UEF196616 UOB196616 UXX196616 VHT196616 VRP196616 WBL196616 WLH196616 WVD196616 C262152 IR262152 SN262152 ACJ262152 AMF262152 AWB262152 BFX262152 BPT262152 BZP262152 CJL262152 CTH262152 DDD262152 DMZ262152 DWV262152 EGR262152 EQN262152 FAJ262152 FKF262152 FUB262152 GDX262152 GNT262152 GXP262152 HHL262152 HRH262152 IBD262152 IKZ262152 IUV262152 JER262152 JON262152 JYJ262152 KIF262152 KSB262152 LBX262152 LLT262152 LVP262152 MFL262152 MPH262152 MZD262152 NIZ262152 NSV262152 OCR262152 OMN262152 OWJ262152 PGF262152 PQB262152 PZX262152 QJT262152 QTP262152 RDL262152 RNH262152 RXD262152 SGZ262152 SQV262152 TAR262152 TKN262152 TUJ262152 UEF262152 UOB262152 UXX262152 VHT262152 VRP262152 WBL262152 WLH262152 WVD262152 C327688 IR327688 SN327688 ACJ327688 AMF327688 AWB327688 BFX327688 BPT327688 BZP327688 CJL327688 CTH327688 DDD327688 DMZ327688 DWV327688 EGR327688 EQN327688 FAJ327688 FKF327688 FUB327688 GDX327688 GNT327688 GXP327688 HHL327688 HRH327688 IBD327688 IKZ327688 IUV327688 JER327688 JON327688 JYJ327688 KIF327688 KSB327688 LBX327688 LLT327688 LVP327688 MFL327688 MPH327688 MZD327688 NIZ327688 NSV327688 OCR327688 OMN327688 OWJ327688 PGF327688 PQB327688 PZX327688 QJT327688 QTP327688 RDL327688 RNH327688 RXD327688 SGZ327688 SQV327688 TAR327688 TKN327688 TUJ327688 UEF327688 UOB327688 UXX327688 VHT327688 VRP327688 WBL327688 WLH327688 WVD327688 C393224 IR393224 SN393224 ACJ393224 AMF393224 AWB393224 BFX393224 BPT393224 BZP393224 CJL393224 CTH393224 DDD393224 DMZ393224 DWV393224 EGR393224 EQN393224 FAJ393224 FKF393224 FUB393224 GDX393224 GNT393224 GXP393224 HHL393224 HRH393224 IBD393224 IKZ393224 IUV393224 JER393224 JON393224 JYJ393224 KIF393224 KSB393224 LBX393224 LLT393224 LVP393224 MFL393224 MPH393224 MZD393224 NIZ393224 NSV393224 OCR393224 OMN393224 OWJ393224 PGF393224 PQB393224 PZX393224 QJT393224 QTP393224 RDL393224 RNH393224 RXD393224 SGZ393224 SQV393224 TAR393224 TKN393224 TUJ393224 UEF393224 UOB393224 UXX393224 VHT393224 VRP393224 WBL393224 WLH393224 WVD393224 C458760 IR458760 SN458760 ACJ458760 AMF458760 AWB458760 BFX458760 BPT458760 BZP458760 CJL458760 CTH458760 DDD458760 DMZ458760 DWV458760 EGR458760 EQN458760 FAJ458760 FKF458760 FUB458760 GDX458760 GNT458760 GXP458760 HHL458760 HRH458760 IBD458760 IKZ458760 IUV458760 JER458760 JON458760 JYJ458760 KIF458760 KSB458760 LBX458760 LLT458760 LVP458760 MFL458760 MPH458760 MZD458760 NIZ458760 NSV458760 OCR458760 OMN458760 OWJ458760 PGF458760 PQB458760 PZX458760 QJT458760 QTP458760 RDL458760 RNH458760 RXD458760 SGZ458760 SQV458760 TAR458760 TKN458760 TUJ458760 UEF458760 UOB458760 UXX458760 VHT458760 VRP458760 WBL458760 WLH458760 WVD458760 C524296 IR524296 SN524296 ACJ524296 AMF524296 AWB524296 BFX524296 BPT524296 BZP524296 CJL524296 CTH524296 DDD524296 DMZ524296 DWV524296 EGR524296 EQN524296 FAJ524296 FKF524296 FUB524296 GDX524296 GNT524296 GXP524296 HHL524296 HRH524296 IBD524296 IKZ524296 IUV524296 JER524296 JON524296 JYJ524296 KIF524296 KSB524296 LBX524296 LLT524296 LVP524296 MFL524296 MPH524296 MZD524296 NIZ524296 NSV524296 OCR524296 OMN524296 OWJ524296 PGF524296 PQB524296 PZX524296 QJT524296 QTP524296 RDL524296 RNH524296 RXD524296 SGZ524296 SQV524296 TAR524296 TKN524296 TUJ524296 UEF524296 UOB524296 UXX524296 VHT524296 VRP524296 WBL524296 WLH524296 WVD524296 C589832 IR589832 SN589832 ACJ589832 AMF589832 AWB589832 BFX589832 BPT589832 BZP589832 CJL589832 CTH589832 DDD589832 DMZ589832 DWV589832 EGR589832 EQN589832 FAJ589832 FKF589832 FUB589832 GDX589832 GNT589832 GXP589832 HHL589832 HRH589832 IBD589832 IKZ589832 IUV589832 JER589832 JON589832 JYJ589832 KIF589832 KSB589832 LBX589832 LLT589832 LVP589832 MFL589832 MPH589832 MZD589832 NIZ589832 NSV589832 OCR589832 OMN589832 OWJ589832 PGF589832 PQB589832 PZX589832 QJT589832 QTP589832 RDL589832 RNH589832 RXD589832 SGZ589832 SQV589832 TAR589832 TKN589832 TUJ589832 UEF589832 UOB589832 UXX589832 VHT589832 VRP589832 WBL589832 WLH589832 WVD589832 C655368 IR655368 SN655368 ACJ655368 AMF655368 AWB655368 BFX655368 BPT655368 BZP655368 CJL655368 CTH655368 DDD655368 DMZ655368 DWV655368 EGR655368 EQN655368 FAJ655368 FKF655368 FUB655368 GDX655368 GNT655368 GXP655368 HHL655368 HRH655368 IBD655368 IKZ655368 IUV655368 JER655368 JON655368 JYJ655368 KIF655368 KSB655368 LBX655368 LLT655368 LVP655368 MFL655368 MPH655368 MZD655368 NIZ655368 NSV655368 OCR655368 OMN655368 OWJ655368 PGF655368 PQB655368 PZX655368 QJT655368 QTP655368 RDL655368 RNH655368 RXD655368 SGZ655368 SQV655368 TAR655368 TKN655368 TUJ655368 UEF655368 UOB655368 UXX655368 VHT655368 VRP655368 WBL655368 WLH655368 WVD655368 C720904 IR720904 SN720904 ACJ720904 AMF720904 AWB720904 BFX720904 BPT720904 BZP720904 CJL720904 CTH720904 DDD720904 DMZ720904 DWV720904 EGR720904 EQN720904 FAJ720904 FKF720904 FUB720904 GDX720904 GNT720904 GXP720904 HHL720904 HRH720904 IBD720904 IKZ720904 IUV720904 JER720904 JON720904 JYJ720904 KIF720904 KSB720904 LBX720904 LLT720904 LVP720904 MFL720904 MPH720904 MZD720904 NIZ720904 NSV720904 OCR720904 OMN720904 OWJ720904 PGF720904 PQB720904 PZX720904 QJT720904 QTP720904 RDL720904 RNH720904 RXD720904 SGZ720904 SQV720904 TAR720904 TKN720904 TUJ720904 UEF720904 UOB720904 UXX720904 VHT720904 VRP720904 WBL720904 WLH720904 WVD720904 C786440 IR786440 SN786440 ACJ786440 AMF786440 AWB786440 BFX786440 BPT786440 BZP786440 CJL786440 CTH786440 DDD786440 DMZ786440 DWV786440 EGR786440 EQN786440 FAJ786440 FKF786440 FUB786440 GDX786440 GNT786440 GXP786440 HHL786440 HRH786440 IBD786440 IKZ786440 IUV786440 JER786440 JON786440 JYJ786440 KIF786440 KSB786440 LBX786440 LLT786440 LVP786440 MFL786440 MPH786440 MZD786440 NIZ786440 NSV786440 OCR786440 OMN786440 OWJ786440 PGF786440 PQB786440 PZX786440 QJT786440 QTP786440 RDL786440 RNH786440 RXD786440 SGZ786440 SQV786440 TAR786440 TKN786440 TUJ786440 UEF786440 UOB786440 UXX786440 VHT786440 VRP786440 WBL786440 WLH786440 WVD786440 C851976 IR851976 SN851976 ACJ851976 AMF851976 AWB851976 BFX851976 BPT851976 BZP851976 CJL851976 CTH851976 DDD851976 DMZ851976 DWV851976 EGR851976 EQN851976 FAJ851976 FKF851976 FUB851976 GDX851976 GNT851976 GXP851976 HHL851976 HRH851976 IBD851976 IKZ851976 IUV851976 JER851976 JON851976 JYJ851976 KIF851976 KSB851976 LBX851976 LLT851976 LVP851976 MFL851976 MPH851976 MZD851976 NIZ851976 NSV851976 OCR851976 OMN851976 OWJ851976 PGF851976 PQB851976 PZX851976 QJT851976 QTP851976 RDL851976 RNH851976 RXD851976 SGZ851976 SQV851976 TAR851976 TKN851976 TUJ851976 UEF851976 UOB851976 UXX851976 VHT851976 VRP851976 WBL851976 WLH851976 WVD851976 C917512 IR917512 SN917512 ACJ917512 AMF917512 AWB917512 BFX917512 BPT917512 BZP917512 CJL917512 CTH917512 DDD917512 DMZ917512 DWV917512 EGR917512 EQN917512 FAJ917512 FKF917512 FUB917512 GDX917512 GNT917512 GXP917512 HHL917512 HRH917512 IBD917512 IKZ917512 IUV917512 JER917512 JON917512 JYJ917512 KIF917512 KSB917512 LBX917512 LLT917512 LVP917512 MFL917512 MPH917512 MZD917512 NIZ917512 NSV917512 OCR917512 OMN917512 OWJ917512 PGF917512 PQB917512 PZX917512 QJT917512 QTP917512 RDL917512 RNH917512 RXD917512 SGZ917512 SQV917512 TAR917512 TKN917512 TUJ917512 UEF917512 UOB917512 UXX917512 VHT917512 VRP917512 WBL917512 WLH917512 WVD917512 C983048 IR983048 SN983048 ACJ983048 AMF983048 AWB983048 BFX983048 BPT983048 BZP983048 CJL983048 CTH983048 DDD983048 DMZ983048 DWV983048 EGR983048 EQN983048 FAJ983048 FKF983048 FUB983048 GDX983048 GNT983048 GXP983048 HHL983048 HRH983048 IBD983048 IKZ983048 IUV983048 JER983048 JON983048 JYJ983048 KIF983048 KSB983048 LBX983048 LLT983048 LVP983048 MFL983048 MPH983048 MZD983048 NIZ983048 NSV983048 OCR983048 OMN983048 OWJ983048 PGF983048 PQB983048 PZX983048 QJT983048 QTP983048 RDL983048 RNH983048 RXD983048 SGZ983048 SQV983048 TAR983048 TKN983048 TUJ983048 UEF983048 UOB983048 UXX983048 VHT983048 VRP983048 WBL983048 WLH983048 WVD983048" xr:uid="{00000000-0002-0000-0000-000006000000}"/>
    <dataValidation type="list" allowBlank="1" showInputMessage="1" showErrorMessage="1" sqref="D13:E13" xr:uid="{8CCD8E46-7FD5-492C-9ED3-B4A2A0D5FC5F}">
      <formula1>$R$13:$R$17</formula1>
    </dataValidation>
    <dataValidation type="list" allowBlank="1" showInputMessage="1" showErrorMessage="1" prompt="Do Not Select from the general categories listed in ALL CAPS.  Please select from the lower case land uses only." sqref="IQ23:IQ30 WVC983054:WVC983061 WLG983054:WLG983061 WBK983054:WBK983061 VRO983054:VRO983061 VHS983054:VHS983061 UXW983054:UXW983061 UOA983054:UOA983061 UEE983054:UEE983061 TUI983054:TUI983061 TKM983054:TKM983061 TAQ983054:TAQ983061 SQU983054:SQU983061 SGY983054:SGY983061 RXC983054:RXC983061 RNG983054:RNG983061 RDK983054:RDK983061 QTO983054:QTO983061 QJS983054:QJS983061 PZW983054:PZW983061 PQA983054:PQA983061 PGE983054:PGE983061 OWI983054:OWI983061 OMM983054:OMM983061 OCQ983054:OCQ983061 NSU983054:NSU983061 NIY983054:NIY983061 MZC983054:MZC983061 MPG983054:MPG983061 MFK983054:MFK983061 LVO983054:LVO983061 LLS983054:LLS983061 LBW983054:LBW983061 KSA983054:KSA983061 KIE983054:KIE983061 JYI983054:JYI983061 JOM983054:JOM983061 JEQ983054:JEQ983061 IUU983054:IUU983061 IKY983054:IKY983061 IBC983054:IBC983061 HRG983054:HRG983061 HHK983054:HHK983061 GXO983054:GXO983061 GNS983054:GNS983061 GDW983054:GDW983061 FUA983054:FUA983061 FKE983054:FKE983061 FAI983054:FAI983061 EQM983054:EQM983061 EGQ983054:EGQ983061 DWU983054:DWU983061 DMY983054:DMY983061 DDC983054:DDC983061 CTG983054:CTG983061 CJK983054:CJK983061 BZO983054:BZO983061 BPS983054:BPS983061 BFW983054:BFW983061 AWA983054:AWA983061 AME983054:AME983061 ACI983054:ACI983061 SM983054:SM983061 IQ983054:IQ983061 B983054:B983061 WVC917518:WVC917525 WLG917518:WLG917525 WBK917518:WBK917525 VRO917518:VRO917525 VHS917518:VHS917525 UXW917518:UXW917525 UOA917518:UOA917525 UEE917518:UEE917525 TUI917518:TUI917525 TKM917518:TKM917525 TAQ917518:TAQ917525 SQU917518:SQU917525 SGY917518:SGY917525 RXC917518:RXC917525 RNG917518:RNG917525 RDK917518:RDK917525 QTO917518:QTO917525 QJS917518:QJS917525 PZW917518:PZW917525 PQA917518:PQA917525 PGE917518:PGE917525 OWI917518:OWI917525 OMM917518:OMM917525 OCQ917518:OCQ917525 NSU917518:NSU917525 NIY917518:NIY917525 MZC917518:MZC917525 MPG917518:MPG917525 MFK917518:MFK917525 LVO917518:LVO917525 LLS917518:LLS917525 LBW917518:LBW917525 KSA917518:KSA917525 KIE917518:KIE917525 JYI917518:JYI917525 JOM917518:JOM917525 JEQ917518:JEQ917525 IUU917518:IUU917525 IKY917518:IKY917525 IBC917518:IBC917525 HRG917518:HRG917525 HHK917518:HHK917525 GXO917518:GXO917525 GNS917518:GNS917525 GDW917518:GDW917525 FUA917518:FUA917525 FKE917518:FKE917525 FAI917518:FAI917525 EQM917518:EQM917525 EGQ917518:EGQ917525 DWU917518:DWU917525 DMY917518:DMY917525 DDC917518:DDC917525 CTG917518:CTG917525 CJK917518:CJK917525 BZO917518:BZO917525 BPS917518:BPS917525 BFW917518:BFW917525 AWA917518:AWA917525 AME917518:AME917525 ACI917518:ACI917525 SM917518:SM917525 IQ917518:IQ917525 B917518:B917525 WVC851982:WVC851989 WLG851982:WLG851989 WBK851982:WBK851989 VRO851982:VRO851989 VHS851982:VHS851989 UXW851982:UXW851989 UOA851982:UOA851989 UEE851982:UEE851989 TUI851982:TUI851989 TKM851982:TKM851989 TAQ851982:TAQ851989 SQU851982:SQU851989 SGY851982:SGY851989 RXC851982:RXC851989 RNG851982:RNG851989 RDK851982:RDK851989 QTO851982:QTO851989 QJS851982:QJS851989 PZW851982:PZW851989 PQA851982:PQA851989 PGE851982:PGE851989 OWI851982:OWI851989 OMM851982:OMM851989 OCQ851982:OCQ851989 NSU851982:NSU851989 NIY851982:NIY851989 MZC851982:MZC851989 MPG851982:MPG851989 MFK851982:MFK851989 LVO851982:LVO851989 LLS851982:LLS851989 LBW851982:LBW851989 KSA851982:KSA851989 KIE851982:KIE851989 JYI851982:JYI851989 JOM851982:JOM851989 JEQ851982:JEQ851989 IUU851982:IUU851989 IKY851982:IKY851989 IBC851982:IBC851989 HRG851982:HRG851989 HHK851982:HHK851989 GXO851982:GXO851989 GNS851982:GNS851989 GDW851982:GDW851989 FUA851982:FUA851989 FKE851982:FKE851989 FAI851982:FAI851989 EQM851982:EQM851989 EGQ851982:EGQ851989 DWU851982:DWU851989 DMY851982:DMY851989 DDC851982:DDC851989 CTG851982:CTG851989 CJK851982:CJK851989 BZO851982:BZO851989 BPS851982:BPS851989 BFW851982:BFW851989 AWA851982:AWA851989 AME851982:AME851989 ACI851982:ACI851989 SM851982:SM851989 IQ851982:IQ851989 B851982:B851989 WVC786446:WVC786453 WLG786446:WLG786453 WBK786446:WBK786453 VRO786446:VRO786453 VHS786446:VHS786453 UXW786446:UXW786453 UOA786446:UOA786453 UEE786446:UEE786453 TUI786446:TUI786453 TKM786446:TKM786453 TAQ786446:TAQ786453 SQU786446:SQU786453 SGY786446:SGY786453 RXC786446:RXC786453 RNG786446:RNG786453 RDK786446:RDK786453 QTO786446:QTO786453 QJS786446:QJS786453 PZW786446:PZW786453 PQA786446:PQA786453 PGE786446:PGE786453 OWI786446:OWI786453 OMM786446:OMM786453 OCQ786446:OCQ786453 NSU786446:NSU786453 NIY786446:NIY786453 MZC786446:MZC786453 MPG786446:MPG786453 MFK786446:MFK786453 LVO786446:LVO786453 LLS786446:LLS786453 LBW786446:LBW786453 KSA786446:KSA786453 KIE786446:KIE786453 JYI786446:JYI786453 JOM786446:JOM786453 JEQ786446:JEQ786453 IUU786446:IUU786453 IKY786446:IKY786453 IBC786446:IBC786453 HRG786446:HRG786453 HHK786446:HHK786453 GXO786446:GXO786453 GNS786446:GNS786453 GDW786446:GDW786453 FUA786446:FUA786453 FKE786446:FKE786453 FAI786446:FAI786453 EQM786446:EQM786453 EGQ786446:EGQ786453 DWU786446:DWU786453 DMY786446:DMY786453 DDC786446:DDC786453 CTG786446:CTG786453 CJK786446:CJK786453 BZO786446:BZO786453 BPS786446:BPS786453 BFW786446:BFW786453 AWA786446:AWA786453 AME786446:AME786453 ACI786446:ACI786453 SM786446:SM786453 IQ786446:IQ786453 B786446:B786453 WVC720910:WVC720917 WLG720910:WLG720917 WBK720910:WBK720917 VRO720910:VRO720917 VHS720910:VHS720917 UXW720910:UXW720917 UOA720910:UOA720917 UEE720910:UEE720917 TUI720910:TUI720917 TKM720910:TKM720917 TAQ720910:TAQ720917 SQU720910:SQU720917 SGY720910:SGY720917 RXC720910:RXC720917 RNG720910:RNG720917 RDK720910:RDK720917 QTO720910:QTO720917 QJS720910:QJS720917 PZW720910:PZW720917 PQA720910:PQA720917 PGE720910:PGE720917 OWI720910:OWI720917 OMM720910:OMM720917 OCQ720910:OCQ720917 NSU720910:NSU720917 NIY720910:NIY720917 MZC720910:MZC720917 MPG720910:MPG720917 MFK720910:MFK720917 LVO720910:LVO720917 LLS720910:LLS720917 LBW720910:LBW720917 KSA720910:KSA720917 KIE720910:KIE720917 JYI720910:JYI720917 JOM720910:JOM720917 JEQ720910:JEQ720917 IUU720910:IUU720917 IKY720910:IKY720917 IBC720910:IBC720917 HRG720910:HRG720917 HHK720910:HHK720917 GXO720910:GXO720917 GNS720910:GNS720917 GDW720910:GDW720917 FUA720910:FUA720917 FKE720910:FKE720917 FAI720910:FAI720917 EQM720910:EQM720917 EGQ720910:EGQ720917 DWU720910:DWU720917 DMY720910:DMY720917 DDC720910:DDC720917 CTG720910:CTG720917 CJK720910:CJK720917 BZO720910:BZO720917 BPS720910:BPS720917 BFW720910:BFW720917 AWA720910:AWA720917 AME720910:AME720917 ACI720910:ACI720917 SM720910:SM720917 IQ720910:IQ720917 B720910:B720917 WVC655374:WVC655381 WLG655374:WLG655381 WBK655374:WBK655381 VRO655374:VRO655381 VHS655374:VHS655381 UXW655374:UXW655381 UOA655374:UOA655381 UEE655374:UEE655381 TUI655374:TUI655381 TKM655374:TKM655381 TAQ655374:TAQ655381 SQU655374:SQU655381 SGY655374:SGY655381 RXC655374:RXC655381 RNG655374:RNG655381 RDK655374:RDK655381 QTO655374:QTO655381 QJS655374:QJS655381 PZW655374:PZW655381 PQA655374:PQA655381 PGE655374:PGE655381 OWI655374:OWI655381 OMM655374:OMM655381 OCQ655374:OCQ655381 NSU655374:NSU655381 NIY655374:NIY655381 MZC655374:MZC655381 MPG655374:MPG655381 MFK655374:MFK655381 LVO655374:LVO655381 LLS655374:LLS655381 LBW655374:LBW655381 KSA655374:KSA655381 KIE655374:KIE655381 JYI655374:JYI655381 JOM655374:JOM655381 JEQ655374:JEQ655381 IUU655374:IUU655381 IKY655374:IKY655381 IBC655374:IBC655381 HRG655374:HRG655381 HHK655374:HHK655381 GXO655374:GXO655381 GNS655374:GNS655381 GDW655374:GDW655381 FUA655374:FUA655381 FKE655374:FKE655381 FAI655374:FAI655381 EQM655374:EQM655381 EGQ655374:EGQ655381 DWU655374:DWU655381 DMY655374:DMY655381 DDC655374:DDC655381 CTG655374:CTG655381 CJK655374:CJK655381 BZO655374:BZO655381 BPS655374:BPS655381 BFW655374:BFW655381 AWA655374:AWA655381 AME655374:AME655381 ACI655374:ACI655381 SM655374:SM655381 IQ655374:IQ655381 B655374:B655381 WVC589838:WVC589845 WLG589838:WLG589845 WBK589838:WBK589845 VRO589838:VRO589845 VHS589838:VHS589845 UXW589838:UXW589845 UOA589838:UOA589845 UEE589838:UEE589845 TUI589838:TUI589845 TKM589838:TKM589845 TAQ589838:TAQ589845 SQU589838:SQU589845 SGY589838:SGY589845 RXC589838:RXC589845 RNG589838:RNG589845 RDK589838:RDK589845 QTO589838:QTO589845 QJS589838:QJS589845 PZW589838:PZW589845 PQA589838:PQA589845 PGE589838:PGE589845 OWI589838:OWI589845 OMM589838:OMM589845 OCQ589838:OCQ589845 NSU589838:NSU589845 NIY589838:NIY589845 MZC589838:MZC589845 MPG589838:MPG589845 MFK589838:MFK589845 LVO589838:LVO589845 LLS589838:LLS589845 LBW589838:LBW589845 KSA589838:KSA589845 KIE589838:KIE589845 JYI589838:JYI589845 JOM589838:JOM589845 JEQ589838:JEQ589845 IUU589838:IUU589845 IKY589838:IKY589845 IBC589838:IBC589845 HRG589838:HRG589845 HHK589838:HHK589845 GXO589838:GXO589845 GNS589838:GNS589845 GDW589838:GDW589845 FUA589838:FUA589845 FKE589838:FKE589845 FAI589838:FAI589845 EQM589838:EQM589845 EGQ589838:EGQ589845 DWU589838:DWU589845 DMY589838:DMY589845 DDC589838:DDC589845 CTG589838:CTG589845 CJK589838:CJK589845 BZO589838:BZO589845 BPS589838:BPS589845 BFW589838:BFW589845 AWA589838:AWA589845 AME589838:AME589845 ACI589838:ACI589845 SM589838:SM589845 IQ589838:IQ589845 B589838:B589845 WVC524302:WVC524309 WLG524302:WLG524309 WBK524302:WBK524309 VRO524302:VRO524309 VHS524302:VHS524309 UXW524302:UXW524309 UOA524302:UOA524309 UEE524302:UEE524309 TUI524302:TUI524309 TKM524302:TKM524309 TAQ524302:TAQ524309 SQU524302:SQU524309 SGY524302:SGY524309 RXC524302:RXC524309 RNG524302:RNG524309 RDK524302:RDK524309 QTO524302:QTO524309 QJS524302:QJS524309 PZW524302:PZW524309 PQA524302:PQA524309 PGE524302:PGE524309 OWI524302:OWI524309 OMM524302:OMM524309 OCQ524302:OCQ524309 NSU524302:NSU524309 NIY524302:NIY524309 MZC524302:MZC524309 MPG524302:MPG524309 MFK524302:MFK524309 LVO524302:LVO524309 LLS524302:LLS524309 LBW524302:LBW524309 KSA524302:KSA524309 KIE524302:KIE524309 JYI524302:JYI524309 JOM524302:JOM524309 JEQ524302:JEQ524309 IUU524302:IUU524309 IKY524302:IKY524309 IBC524302:IBC524309 HRG524302:HRG524309 HHK524302:HHK524309 GXO524302:GXO524309 GNS524302:GNS524309 GDW524302:GDW524309 FUA524302:FUA524309 FKE524302:FKE524309 FAI524302:FAI524309 EQM524302:EQM524309 EGQ524302:EGQ524309 DWU524302:DWU524309 DMY524302:DMY524309 DDC524302:DDC524309 CTG524302:CTG524309 CJK524302:CJK524309 BZO524302:BZO524309 BPS524302:BPS524309 BFW524302:BFW524309 AWA524302:AWA524309 AME524302:AME524309 ACI524302:ACI524309 SM524302:SM524309 IQ524302:IQ524309 B524302:B524309 WVC458766:WVC458773 WLG458766:WLG458773 WBK458766:WBK458773 VRO458766:VRO458773 VHS458766:VHS458773 UXW458766:UXW458773 UOA458766:UOA458773 UEE458766:UEE458773 TUI458766:TUI458773 TKM458766:TKM458773 TAQ458766:TAQ458773 SQU458766:SQU458773 SGY458766:SGY458773 RXC458766:RXC458773 RNG458766:RNG458773 RDK458766:RDK458773 QTO458766:QTO458773 QJS458766:QJS458773 PZW458766:PZW458773 PQA458766:PQA458773 PGE458766:PGE458773 OWI458766:OWI458773 OMM458766:OMM458773 OCQ458766:OCQ458773 NSU458766:NSU458773 NIY458766:NIY458773 MZC458766:MZC458773 MPG458766:MPG458773 MFK458766:MFK458773 LVO458766:LVO458773 LLS458766:LLS458773 LBW458766:LBW458773 KSA458766:KSA458773 KIE458766:KIE458773 JYI458766:JYI458773 JOM458766:JOM458773 JEQ458766:JEQ458773 IUU458766:IUU458773 IKY458766:IKY458773 IBC458766:IBC458773 HRG458766:HRG458773 HHK458766:HHK458773 GXO458766:GXO458773 GNS458766:GNS458773 GDW458766:GDW458773 FUA458766:FUA458773 FKE458766:FKE458773 FAI458766:FAI458773 EQM458766:EQM458773 EGQ458766:EGQ458773 DWU458766:DWU458773 DMY458766:DMY458773 DDC458766:DDC458773 CTG458766:CTG458773 CJK458766:CJK458773 BZO458766:BZO458773 BPS458766:BPS458773 BFW458766:BFW458773 AWA458766:AWA458773 AME458766:AME458773 ACI458766:ACI458773 SM458766:SM458773 IQ458766:IQ458773 B458766:B458773 WVC393230:WVC393237 WLG393230:WLG393237 WBK393230:WBK393237 VRO393230:VRO393237 VHS393230:VHS393237 UXW393230:UXW393237 UOA393230:UOA393237 UEE393230:UEE393237 TUI393230:TUI393237 TKM393230:TKM393237 TAQ393230:TAQ393237 SQU393230:SQU393237 SGY393230:SGY393237 RXC393230:RXC393237 RNG393230:RNG393237 RDK393230:RDK393237 QTO393230:QTO393237 QJS393230:QJS393237 PZW393230:PZW393237 PQA393230:PQA393237 PGE393230:PGE393237 OWI393230:OWI393237 OMM393230:OMM393237 OCQ393230:OCQ393237 NSU393230:NSU393237 NIY393230:NIY393237 MZC393230:MZC393237 MPG393230:MPG393237 MFK393230:MFK393237 LVO393230:LVO393237 LLS393230:LLS393237 LBW393230:LBW393237 KSA393230:KSA393237 KIE393230:KIE393237 JYI393230:JYI393237 JOM393230:JOM393237 JEQ393230:JEQ393237 IUU393230:IUU393237 IKY393230:IKY393237 IBC393230:IBC393237 HRG393230:HRG393237 HHK393230:HHK393237 GXO393230:GXO393237 GNS393230:GNS393237 GDW393230:GDW393237 FUA393230:FUA393237 FKE393230:FKE393237 FAI393230:FAI393237 EQM393230:EQM393237 EGQ393230:EGQ393237 DWU393230:DWU393237 DMY393230:DMY393237 DDC393230:DDC393237 CTG393230:CTG393237 CJK393230:CJK393237 BZO393230:BZO393237 BPS393230:BPS393237 BFW393230:BFW393237 AWA393230:AWA393237 AME393230:AME393237 ACI393230:ACI393237 SM393230:SM393237 IQ393230:IQ393237 B393230:B393237 WVC327694:WVC327701 WLG327694:WLG327701 WBK327694:WBK327701 VRO327694:VRO327701 VHS327694:VHS327701 UXW327694:UXW327701 UOA327694:UOA327701 UEE327694:UEE327701 TUI327694:TUI327701 TKM327694:TKM327701 TAQ327694:TAQ327701 SQU327694:SQU327701 SGY327694:SGY327701 RXC327694:RXC327701 RNG327694:RNG327701 RDK327694:RDK327701 QTO327694:QTO327701 QJS327694:QJS327701 PZW327694:PZW327701 PQA327694:PQA327701 PGE327694:PGE327701 OWI327694:OWI327701 OMM327694:OMM327701 OCQ327694:OCQ327701 NSU327694:NSU327701 NIY327694:NIY327701 MZC327694:MZC327701 MPG327694:MPG327701 MFK327694:MFK327701 LVO327694:LVO327701 LLS327694:LLS327701 LBW327694:LBW327701 KSA327694:KSA327701 KIE327694:KIE327701 JYI327694:JYI327701 JOM327694:JOM327701 JEQ327694:JEQ327701 IUU327694:IUU327701 IKY327694:IKY327701 IBC327694:IBC327701 HRG327694:HRG327701 HHK327694:HHK327701 GXO327694:GXO327701 GNS327694:GNS327701 GDW327694:GDW327701 FUA327694:FUA327701 FKE327694:FKE327701 FAI327694:FAI327701 EQM327694:EQM327701 EGQ327694:EGQ327701 DWU327694:DWU327701 DMY327694:DMY327701 DDC327694:DDC327701 CTG327694:CTG327701 CJK327694:CJK327701 BZO327694:BZO327701 BPS327694:BPS327701 BFW327694:BFW327701 AWA327694:AWA327701 AME327694:AME327701 ACI327694:ACI327701 SM327694:SM327701 IQ327694:IQ327701 B327694:B327701 WVC262158:WVC262165 WLG262158:WLG262165 WBK262158:WBK262165 VRO262158:VRO262165 VHS262158:VHS262165 UXW262158:UXW262165 UOA262158:UOA262165 UEE262158:UEE262165 TUI262158:TUI262165 TKM262158:TKM262165 TAQ262158:TAQ262165 SQU262158:SQU262165 SGY262158:SGY262165 RXC262158:RXC262165 RNG262158:RNG262165 RDK262158:RDK262165 QTO262158:QTO262165 QJS262158:QJS262165 PZW262158:PZW262165 PQA262158:PQA262165 PGE262158:PGE262165 OWI262158:OWI262165 OMM262158:OMM262165 OCQ262158:OCQ262165 NSU262158:NSU262165 NIY262158:NIY262165 MZC262158:MZC262165 MPG262158:MPG262165 MFK262158:MFK262165 LVO262158:LVO262165 LLS262158:LLS262165 LBW262158:LBW262165 KSA262158:KSA262165 KIE262158:KIE262165 JYI262158:JYI262165 JOM262158:JOM262165 JEQ262158:JEQ262165 IUU262158:IUU262165 IKY262158:IKY262165 IBC262158:IBC262165 HRG262158:HRG262165 HHK262158:HHK262165 GXO262158:GXO262165 GNS262158:GNS262165 GDW262158:GDW262165 FUA262158:FUA262165 FKE262158:FKE262165 FAI262158:FAI262165 EQM262158:EQM262165 EGQ262158:EGQ262165 DWU262158:DWU262165 DMY262158:DMY262165 DDC262158:DDC262165 CTG262158:CTG262165 CJK262158:CJK262165 BZO262158:BZO262165 BPS262158:BPS262165 BFW262158:BFW262165 AWA262158:AWA262165 AME262158:AME262165 ACI262158:ACI262165 SM262158:SM262165 IQ262158:IQ262165 B262158:B262165 WVC196622:WVC196629 WLG196622:WLG196629 WBK196622:WBK196629 VRO196622:VRO196629 VHS196622:VHS196629 UXW196622:UXW196629 UOA196622:UOA196629 UEE196622:UEE196629 TUI196622:TUI196629 TKM196622:TKM196629 TAQ196622:TAQ196629 SQU196622:SQU196629 SGY196622:SGY196629 RXC196622:RXC196629 RNG196622:RNG196629 RDK196622:RDK196629 QTO196622:QTO196629 QJS196622:QJS196629 PZW196622:PZW196629 PQA196622:PQA196629 PGE196622:PGE196629 OWI196622:OWI196629 OMM196622:OMM196629 OCQ196622:OCQ196629 NSU196622:NSU196629 NIY196622:NIY196629 MZC196622:MZC196629 MPG196622:MPG196629 MFK196622:MFK196629 LVO196622:LVO196629 LLS196622:LLS196629 LBW196622:LBW196629 KSA196622:KSA196629 KIE196622:KIE196629 JYI196622:JYI196629 JOM196622:JOM196629 JEQ196622:JEQ196629 IUU196622:IUU196629 IKY196622:IKY196629 IBC196622:IBC196629 HRG196622:HRG196629 HHK196622:HHK196629 GXO196622:GXO196629 GNS196622:GNS196629 GDW196622:GDW196629 FUA196622:FUA196629 FKE196622:FKE196629 FAI196622:FAI196629 EQM196622:EQM196629 EGQ196622:EGQ196629 DWU196622:DWU196629 DMY196622:DMY196629 DDC196622:DDC196629 CTG196622:CTG196629 CJK196622:CJK196629 BZO196622:BZO196629 BPS196622:BPS196629 BFW196622:BFW196629 AWA196622:AWA196629 AME196622:AME196629 ACI196622:ACI196629 SM196622:SM196629 IQ196622:IQ196629 B196622:B196629 WVC131086:WVC131093 WLG131086:WLG131093 WBK131086:WBK131093 VRO131086:VRO131093 VHS131086:VHS131093 UXW131086:UXW131093 UOA131086:UOA131093 UEE131086:UEE131093 TUI131086:TUI131093 TKM131086:TKM131093 TAQ131086:TAQ131093 SQU131086:SQU131093 SGY131086:SGY131093 RXC131086:RXC131093 RNG131086:RNG131093 RDK131086:RDK131093 QTO131086:QTO131093 QJS131086:QJS131093 PZW131086:PZW131093 PQA131086:PQA131093 PGE131086:PGE131093 OWI131086:OWI131093 OMM131086:OMM131093 OCQ131086:OCQ131093 NSU131086:NSU131093 NIY131086:NIY131093 MZC131086:MZC131093 MPG131086:MPG131093 MFK131086:MFK131093 LVO131086:LVO131093 LLS131086:LLS131093 LBW131086:LBW131093 KSA131086:KSA131093 KIE131086:KIE131093 JYI131086:JYI131093 JOM131086:JOM131093 JEQ131086:JEQ131093 IUU131086:IUU131093 IKY131086:IKY131093 IBC131086:IBC131093 HRG131086:HRG131093 HHK131086:HHK131093 GXO131086:GXO131093 GNS131086:GNS131093 GDW131086:GDW131093 FUA131086:FUA131093 FKE131086:FKE131093 FAI131086:FAI131093 EQM131086:EQM131093 EGQ131086:EGQ131093 DWU131086:DWU131093 DMY131086:DMY131093 DDC131086:DDC131093 CTG131086:CTG131093 CJK131086:CJK131093 BZO131086:BZO131093 BPS131086:BPS131093 BFW131086:BFW131093 AWA131086:AWA131093 AME131086:AME131093 ACI131086:ACI131093 SM131086:SM131093 IQ131086:IQ131093 B131086:B131093 WVC65550:WVC65557 WLG65550:WLG65557 WBK65550:WBK65557 VRO65550:VRO65557 VHS65550:VHS65557 UXW65550:UXW65557 UOA65550:UOA65557 UEE65550:UEE65557 TUI65550:TUI65557 TKM65550:TKM65557 TAQ65550:TAQ65557 SQU65550:SQU65557 SGY65550:SGY65557 RXC65550:RXC65557 RNG65550:RNG65557 RDK65550:RDK65557 QTO65550:QTO65557 QJS65550:QJS65557 PZW65550:PZW65557 PQA65550:PQA65557 PGE65550:PGE65557 OWI65550:OWI65557 OMM65550:OMM65557 OCQ65550:OCQ65557 NSU65550:NSU65557 NIY65550:NIY65557 MZC65550:MZC65557 MPG65550:MPG65557 MFK65550:MFK65557 LVO65550:LVO65557 LLS65550:LLS65557 LBW65550:LBW65557 KSA65550:KSA65557 KIE65550:KIE65557 JYI65550:JYI65557 JOM65550:JOM65557 JEQ65550:JEQ65557 IUU65550:IUU65557 IKY65550:IKY65557 IBC65550:IBC65557 HRG65550:HRG65557 HHK65550:HHK65557 GXO65550:GXO65557 GNS65550:GNS65557 GDW65550:GDW65557 FUA65550:FUA65557 FKE65550:FKE65557 FAI65550:FAI65557 EQM65550:EQM65557 EGQ65550:EGQ65557 DWU65550:DWU65557 DMY65550:DMY65557 DDC65550:DDC65557 CTG65550:CTG65557 CJK65550:CJK65557 BZO65550:BZO65557 BPS65550:BPS65557 BFW65550:BFW65557 AWA65550:AWA65557 AME65550:AME65557 ACI65550:ACI65557 SM65550:SM65557 IQ65550:IQ65557 B65550:B65557 WVC23:WVC30 WLG23:WLG30 WBK23:WBK30 VRO23:VRO30 VHS23:VHS30 UXW23:UXW30 UOA23:UOA30 UEE23:UEE30 TUI23:TUI30 TKM23:TKM30 TAQ23:TAQ30 SQU23:SQU30 SGY23:SGY30 RXC23:RXC30 RNG23:RNG30 RDK23:RDK30 QTO23:QTO30 QJS23:QJS30 PZW23:PZW30 PQA23:PQA30 PGE23:PGE30 OWI23:OWI30 OMM23:OMM30 OCQ23:OCQ30 NSU23:NSU30 NIY23:NIY30 MZC23:MZC30 MPG23:MPG30 MFK23:MFK30 LVO23:LVO30 LLS23:LLS30 LBW23:LBW30 KSA23:KSA30 KIE23:KIE30 JYI23:JYI30 JOM23:JOM30 JEQ23:JEQ30 IUU23:IUU30 IKY23:IKY30 IBC23:IBC30 HRG23:HRG30 HHK23:HHK30 GXO23:GXO30 GNS23:GNS30 GDW23:GDW30 FUA23:FUA30 FKE23:FKE30 FAI23:FAI30 EQM23:EQM30 EGQ23:EGQ30 DWU23:DWU30 DMY23:DMY30 DDC23:DDC30 CTG23:CTG30 CJK23:CJK30 BZO23:BZO30 BPS23:BPS30 BFW23:BFW30 AWA23:AWA30 AME23:AME30 ACI23:ACI30 SM23:SM30" xr:uid="{00000000-0002-0000-0000-000000000000}">
      <formula1>IF(#REF!="",#REF!,IF(#REF!&lt;$D$13,#REF!,IF(#REF!=1,#REF!,#REF!)))</formula1>
    </dataValidation>
    <dataValidation type="list" allowBlank="1" showInputMessage="1" showErrorMessage="1" sqref="D14:E14" xr:uid="{40B834EF-787E-441B-BA32-7040830BDC6C}">
      <formula1>$AR$4:$AR$8</formula1>
    </dataValidation>
  </dataValidations>
  <printOptions horizontalCentered="1" verticalCentered="1"/>
  <pageMargins left="0.25" right="0.25" top="0.25" bottom="0.25" header="0.5" footer="0.5"/>
  <pageSetup scale="80" orientation="landscape" r:id="rId1"/>
  <headerFooter alignWithMargins="0"/>
  <drawing r:id="rId2"/>
  <legacyDrawing r:id="rId3"/>
  <extLst>
    <ext xmlns:x14="http://schemas.microsoft.com/office/spreadsheetml/2009/9/main" uri="{CCE6A557-97BC-4b89-ADB6-D9C93CAAB3DF}">
      <x14:dataValidations xmlns:xm="http://schemas.microsoft.com/office/excel/2006/main" xWindow="162" yWindow="613" count="1">
        <x14:dataValidation type="list" showInputMessage="1" showErrorMessage="1" prompt="Do Not Select from the general categories listed in ALL CAPS.  Please select from the lower case land uses only." xr:uid="{478F8C19-9D63-4966-86EE-52136143C726}">
          <x14:formula1>
            <xm:f>Collection!$B$6:$B$149</xm:f>
          </x14:formula1>
          <xm:sqref>B23:B30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3CA7E-42C6-47B8-8652-F4B187C145BD}">
  <sheetPr>
    <tabColor theme="3" tint="0.39997558519241921"/>
  </sheetPr>
  <dimension ref="A1:T42"/>
  <sheetViews>
    <sheetView workbookViewId="0">
      <selection activeCell="W30" sqref="W30"/>
    </sheetView>
  </sheetViews>
  <sheetFormatPr defaultColWidth="9.140625" defaultRowHeight="15" x14ac:dyDescent="0.25"/>
  <cols>
    <col min="1" max="16384" width="9.140625" style="212"/>
  </cols>
  <sheetData>
    <row r="1" spans="1:20" x14ac:dyDescent="0.25">
      <c r="A1" s="158"/>
      <c r="B1" s="158"/>
      <c r="C1" s="158"/>
      <c r="D1" s="158"/>
      <c r="E1" s="158"/>
      <c r="F1" s="158"/>
      <c r="G1" s="158"/>
      <c r="H1" s="158"/>
      <c r="I1" s="158"/>
      <c r="J1" s="158"/>
      <c r="K1" s="158"/>
      <c r="L1" s="158"/>
      <c r="M1" s="158"/>
      <c r="N1" s="158"/>
      <c r="O1" s="158"/>
      <c r="P1" s="158"/>
      <c r="Q1" s="158"/>
      <c r="R1" s="158"/>
      <c r="S1" s="158"/>
      <c r="T1" s="158"/>
    </row>
    <row r="2" spans="1:20" x14ac:dyDescent="0.25">
      <c r="A2" s="158"/>
      <c r="B2" s="158"/>
      <c r="C2" s="158"/>
      <c r="D2" s="158"/>
      <c r="E2" s="158"/>
      <c r="F2" s="158"/>
      <c r="G2" s="158"/>
      <c r="H2" s="158"/>
      <c r="I2" s="158"/>
      <c r="J2" s="158"/>
      <c r="K2" s="158"/>
      <c r="L2" s="158"/>
      <c r="M2" s="158"/>
      <c r="N2" s="158"/>
      <c r="O2" s="158"/>
      <c r="P2" s="158"/>
      <c r="Q2" s="158"/>
      <c r="R2" s="158"/>
      <c r="S2" s="158"/>
      <c r="T2" s="158"/>
    </row>
    <row r="3" spans="1:20" x14ac:dyDescent="0.25">
      <c r="A3" s="158"/>
      <c r="B3" s="158"/>
      <c r="C3" s="158"/>
      <c r="D3" s="158"/>
      <c r="E3" s="158"/>
      <c r="F3" s="158"/>
      <c r="G3" s="158"/>
      <c r="H3" s="158"/>
      <c r="I3" s="158"/>
      <c r="J3" s="158"/>
      <c r="K3" s="158"/>
      <c r="L3" s="158"/>
      <c r="M3" s="158"/>
      <c r="N3" s="158"/>
      <c r="O3" s="158"/>
      <c r="P3" s="158"/>
      <c r="Q3" s="158"/>
      <c r="R3" s="158"/>
      <c r="S3" s="158"/>
      <c r="T3" s="158"/>
    </row>
    <row r="4" spans="1:20" x14ac:dyDescent="0.25">
      <c r="A4" s="158"/>
      <c r="B4" s="158"/>
      <c r="C4" s="158"/>
      <c r="D4" s="158"/>
      <c r="E4" s="158"/>
      <c r="F4" s="158"/>
      <c r="G4" s="158"/>
      <c r="H4" s="158"/>
      <c r="I4" s="158"/>
      <c r="J4" s="158"/>
      <c r="K4" s="158"/>
      <c r="L4" s="158"/>
      <c r="M4" s="158"/>
      <c r="N4" s="158"/>
      <c r="O4" s="158"/>
      <c r="P4" s="158"/>
      <c r="Q4" s="158"/>
      <c r="R4" s="158"/>
      <c r="S4" s="158"/>
      <c r="T4" s="158"/>
    </row>
    <row r="5" spans="1:20" x14ac:dyDescent="0.25">
      <c r="A5" s="158"/>
      <c r="B5" s="158"/>
      <c r="C5" s="158"/>
      <c r="D5" s="158"/>
      <c r="E5" s="158"/>
      <c r="F5" s="158"/>
      <c r="G5" s="158"/>
      <c r="H5" s="158"/>
      <c r="I5" s="158"/>
      <c r="J5" s="158"/>
      <c r="K5" s="158"/>
      <c r="L5" s="158"/>
      <c r="M5" s="158"/>
      <c r="N5" s="158"/>
      <c r="O5" s="158"/>
      <c r="P5" s="158"/>
      <c r="Q5" s="158"/>
      <c r="R5" s="158"/>
      <c r="S5" s="158"/>
      <c r="T5" s="158"/>
    </row>
    <row r="6" spans="1:20" x14ac:dyDescent="0.25">
      <c r="A6" s="158"/>
      <c r="B6" s="158"/>
      <c r="C6" s="158"/>
      <c r="D6" s="158"/>
      <c r="E6" s="158"/>
      <c r="F6" s="158"/>
      <c r="G6" s="158"/>
      <c r="H6" s="158"/>
      <c r="I6" s="158"/>
      <c r="J6" s="158"/>
      <c r="K6" s="158"/>
      <c r="L6" s="158"/>
      <c r="M6" s="158"/>
      <c r="N6" s="158"/>
      <c r="O6" s="158"/>
      <c r="P6" s="158"/>
      <c r="Q6" s="158"/>
      <c r="R6" s="158"/>
      <c r="S6" s="158"/>
      <c r="T6" s="158"/>
    </row>
    <row r="7" spans="1:20" x14ac:dyDescent="0.25">
      <c r="A7" s="158"/>
      <c r="B7" s="158"/>
      <c r="C7" s="158"/>
      <c r="D7" s="158"/>
      <c r="E7" s="158"/>
      <c r="F7" s="158"/>
      <c r="G7" s="158"/>
      <c r="H7" s="158"/>
      <c r="I7" s="158"/>
      <c r="J7" s="158"/>
      <c r="K7" s="158"/>
      <c r="L7" s="158"/>
      <c r="M7" s="158"/>
      <c r="N7" s="158"/>
      <c r="O7" s="158"/>
      <c r="P7" s="158"/>
      <c r="Q7" s="158"/>
      <c r="R7" s="158"/>
      <c r="S7" s="158"/>
      <c r="T7" s="158"/>
    </row>
    <row r="8" spans="1:20" x14ac:dyDescent="0.25">
      <c r="A8" s="158"/>
      <c r="B8" s="158"/>
      <c r="C8" s="158"/>
      <c r="D8" s="158"/>
      <c r="E8" s="158"/>
      <c r="F8" s="158"/>
      <c r="G8" s="158"/>
      <c r="H8" s="158"/>
      <c r="I8" s="158"/>
      <c r="J8" s="158"/>
      <c r="K8" s="158"/>
      <c r="L8" s="158"/>
      <c r="M8" s="158"/>
      <c r="N8" s="158"/>
      <c r="O8" s="158"/>
      <c r="P8" s="158"/>
      <c r="Q8" s="158"/>
      <c r="R8" s="158"/>
      <c r="S8" s="158"/>
      <c r="T8" s="158"/>
    </row>
    <row r="9" spans="1:20" x14ac:dyDescent="0.25">
      <c r="A9" s="158"/>
      <c r="B9" s="158"/>
      <c r="C9" s="158"/>
      <c r="D9" s="158"/>
      <c r="E9" s="158"/>
      <c r="F9" s="158"/>
      <c r="G9" s="158"/>
      <c r="H9" s="158"/>
      <c r="I9" s="158"/>
      <c r="J9" s="158"/>
      <c r="K9" s="158"/>
      <c r="L9" s="158"/>
      <c r="M9" s="158"/>
      <c r="N9" s="158"/>
      <c r="O9" s="158"/>
      <c r="P9" s="158"/>
      <c r="Q9" s="158"/>
      <c r="R9" s="158"/>
      <c r="S9" s="158"/>
      <c r="T9" s="158"/>
    </row>
    <row r="10" spans="1:20" x14ac:dyDescent="0.25">
      <c r="A10" s="158"/>
      <c r="B10" s="158"/>
      <c r="C10" s="158"/>
      <c r="D10" s="158"/>
      <c r="E10" s="158"/>
      <c r="F10" s="158"/>
      <c r="G10" s="158"/>
      <c r="H10" s="158"/>
      <c r="I10" s="158"/>
      <c r="J10" s="158"/>
      <c r="K10" s="158"/>
      <c r="L10" s="158"/>
      <c r="M10" s="158"/>
      <c r="N10" s="158"/>
      <c r="O10" s="158"/>
      <c r="P10" s="158"/>
      <c r="Q10" s="158"/>
      <c r="R10" s="158"/>
      <c r="S10" s="158"/>
      <c r="T10" s="158"/>
    </row>
    <row r="11" spans="1:20" x14ac:dyDescent="0.25">
      <c r="A11" s="158"/>
      <c r="B11" s="158"/>
      <c r="C11" s="158"/>
      <c r="D11" s="158"/>
      <c r="E11" s="158"/>
      <c r="F11" s="158"/>
      <c r="G11" s="158"/>
      <c r="H11" s="158"/>
      <c r="I11" s="158"/>
      <c r="J11" s="158"/>
      <c r="K11" s="158"/>
      <c r="L11" s="158"/>
      <c r="M11" s="158"/>
      <c r="N11" s="158"/>
      <c r="O11" s="158"/>
      <c r="P11" s="158"/>
      <c r="Q11" s="158"/>
      <c r="R11" s="158"/>
      <c r="S11" s="158"/>
      <c r="T11" s="158"/>
    </row>
    <row r="12" spans="1:20" x14ac:dyDescent="0.25">
      <c r="A12" s="158"/>
      <c r="B12" s="158"/>
      <c r="C12" s="158"/>
      <c r="D12" s="158"/>
      <c r="E12" s="158"/>
      <c r="F12" s="158"/>
      <c r="G12" s="158"/>
      <c r="H12" s="158"/>
      <c r="I12" s="158"/>
      <c r="J12" s="158"/>
      <c r="K12" s="158"/>
      <c r="L12" s="158"/>
      <c r="M12" s="158"/>
      <c r="N12" s="158"/>
      <c r="O12" s="158"/>
      <c r="P12" s="158"/>
      <c r="Q12" s="158"/>
      <c r="R12" s="158"/>
      <c r="S12" s="158"/>
      <c r="T12" s="158"/>
    </row>
    <row r="13" spans="1:20" x14ac:dyDescent="0.25">
      <c r="A13" s="158"/>
      <c r="B13" s="158"/>
      <c r="C13" s="158"/>
      <c r="D13" s="158"/>
      <c r="E13" s="158"/>
      <c r="F13" s="158"/>
      <c r="G13" s="158"/>
      <c r="H13" s="158"/>
      <c r="I13" s="158"/>
      <c r="J13" s="158"/>
      <c r="K13" s="158"/>
      <c r="L13" s="158"/>
      <c r="M13" s="158"/>
      <c r="N13" s="158"/>
      <c r="O13" s="158"/>
      <c r="P13" s="158"/>
      <c r="Q13" s="158"/>
      <c r="R13" s="158"/>
      <c r="S13" s="158"/>
      <c r="T13" s="158"/>
    </row>
    <row r="14" spans="1:20" x14ac:dyDescent="0.25">
      <c r="A14" s="158"/>
      <c r="B14" s="158"/>
      <c r="C14" s="158"/>
      <c r="D14" s="158"/>
      <c r="E14" s="158"/>
      <c r="F14" s="158"/>
      <c r="G14" s="158"/>
      <c r="H14" s="158"/>
      <c r="I14" s="158"/>
      <c r="J14" s="158"/>
      <c r="K14" s="158"/>
      <c r="L14" s="158"/>
      <c r="M14" s="158"/>
      <c r="N14" s="158"/>
      <c r="O14" s="158"/>
      <c r="P14" s="158"/>
      <c r="Q14" s="158"/>
      <c r="R14" s="158"/>
      <c r="S14" s="158"/>
      <c r="T14" s="158"/>
    </row>
    <row r="15" spans="1:20" x14ac:dyDescent="0.25">
      <c r="A15" s="158"/>
      <c r="B15" s="158"/>
      <c r="C15" s="158"/>
      <c r="D15" s="158"/>
      <c r="E15" s="158"/>
      <c r="F15" s="158"/>
      <c r="G15" s="158"/>
      <c r="H15" s="158"/>
      <c r="I15" s="158"/>
      <c r="J15" s="158"/>
      <c r="K15" s="158"/>
      <c r="L15" s="158"/>
      <c r="M15" s="158"/>
      <c r="N15" s="158"/>
      <c r="O15" s="158"/>
      <c r="P15" s="158"/>
      <c r="Q15" s="158"/>
      <c r="R15" s="158"/>
      <c r="S15" s="158"/>
      <c r="T15" s="158"/>
    </row>
    <row r="16" spans="1:20" x14ac:dyDescent="0.25">
      <c r="A16" s="158"/>
      <c r="B16" s="158"/>
      <c r="C16" s="158"/>
      <c r="D16" s="158"/>
      <c r="E16" s="158"/>
      <c r="F16" s="158"/>
      <c r="G16" s="158"/>
      <c r="H16" s="158"/>
      <c r="I16" s="158"/>
      <c r="J16" s="158"/>
      <c r="K16" s="158"/>
      <c r="L16" s="158"/>
      <c r="M16" s="158"/>
      <c r="N16" s="158"/>
      <c r="O16" s="158"/>
      <c r="P16" s="158"/>
      <c r="Q16" s="158"/>
      <c r="R16" s="158"/>
      <c r="S16" s="158"/>
      <c r="T16" s="158"/>
    </row>
    <row r="17" spans="1:20" x14ac:dyDescent="0.25">
      <c r="A17" s="158"/>
      <c r="B17" s="158"/>
      <c r="C17" s="158"/>
      <c r="D17" s="158"/>
      <c r="E17" s="158"/>
      <c r="F17" s="158"/>
      <c r="G17" s="158"/>
      <c r="H17" s="158"/>
      <c r="I17" s="158"/>
      <c r="J17" s="158"/>
      <c r="K17" s="158"/>
      <c r="L17" s="158"/>
      <c r="M17" s="158"/>
      <c r="N17" s="158"/>
      <c r="O17" s="158"/>
      <c r="P17" s="158"/>
      <c r="Q17" s="158"/>
      <c r="R17" s="158"/>
      <c r="S17" s="158"/>
      <c r="T17" s="158"/>
    </row>
    <row r="18" spans="1:20" x14ac:dyDescent="0.25">
      <c r="A18" s="158"/>
      <c r="B18" s="158"/>
      <c r="C18" s="158"/>
      <c r="D18" s="158"/>
      <c r="E18" s="158"/>
      <c r="F18" s="158"/>
      <c r="G18" s="158"/>
      <c r="H18" s="158"/>
      <c r="I18" s="158"/>
      <c r="J18" s="158"/>
      <c r="K18" s="158"/>
      <c r="L18" s="158"/>
      <c r="M18" s="158"/>
      <c r="N18" s="158"/>
      <c r="O18" s="158"/>
      <c r="P18" s="158"/>
      <c r="Q18" s="158"/>
      <c r="R18" s="158"/>
      <c r="S18" s="158"/>
      <c r="T18" s="158"/>
    </row>
    <row r="19" spans="1:20" x14ac:dyDescent="0.25">
      <c r="A19" s="158"/>
      <c r="B19" s="158"/>
      <c r="C19" s="158"/>
      <c r="D19" s="158"/>
      <c r="E19" s="158"/>
      <c r="F19" s="158"/>
      <c r="G19" s="158"/>
      <c r="H19" s="158"/>
      <c r="I19" s="158"/>
      <c r="J19" s="158"/>
      <c r="K19" s="158"/>
      <c r="L19" s="158"/>
      <c r="M19" s="158"/>
      <c r="N19" s="158"/>
      <c r="O19" s="158"/>
      <c r="P19" s="158"/>
      <c r="Q19" s="158"/>
      <c r="R19" s="158"/>
      <c r="S19" s="158"/>
      <c r="T19" s="158"/>
    </row>
    <row r="20" spans="1:20" x14ac:dyDescent="0.25">
      <c r="A20" s="158"/>
      <c r="B20" s="158"/>
      <c r="C20" s="158"/>
      <c r="D20" s="158"/>
      <c r="E20" s="158"/>
      <c r="F20" s="158"/>
      <c r="G20" s="158"/>
      <c r="H20" s="158"/>
      <c r="I20" s="158"/>
      <c r="J20" s="158"/>
      <c r="K20" s="158"/>
      <c r="L20" s="158"/>
      <c r="M20" s="158"/>
      <c r="N20" s="158"/>
      <c r="O20" s="158"/>
      <c r="P20" s="158"/>
      <c r="Q20" s="158"/>
      <c r="R20" s="158"/>
      <c r="S20" s="158"/>
      <c r="T20" s="158"/>
    </row>
    <row r="21" spans="1:20" x14ac:dyDescent="0.25">
      <c r="A21" s="158"/>
      <c r="B21" s="158"/>
      <c r="C21" s="158"/>
      <c r="D21" s="158"/>
      <c r="E21" s="158"/>
      <c r="F21" s="158"/>
      <c r="G21" s="158"/>
      <c r="H21" s="158"/>
      <c r="I21" s="158"/>
      <c r="J21" s="158"/>
      <c r="K21" s="158"/>
      <c r="L21" s="158"/>
      <c r="M21" s="158"/>
      <c r="N21" s="158"/>
      <c r="O21" s="158"/>
      <c r="P21" s="158"/>
      <c r="Q21" s="158"/>
      <c r="R21" s="158"/>
      <c r="S21" s="158"/>
      <c r="T21" s="158"/>
    </row>
    <row r="22" spans="1:20" x14ac:dyDescent="0.25">
      <c r="A22" s="158"/>
      <c r="B22" s="158"/>
      <c r="C22" s="158"/>
      <c r="D22" s="158"/>
      <c r="E22" s="158"/>
      <c r="F22" s="158"/>
      <c r="G22" s="158"/>
      <c r="H22" s="158"/>
      <c r="I22" s="158"/>
      <c r="J22" s="158"/>
      <c r="K22" s="158"/>
      <c r="L22" s="158"/>
      <c r="M22" s="158"/>
      <c r="N22" s="158"/>
      <c r="O22" s="158"/>
      <c r="P22" s="158"/>
      <c r="Q22" s="158"/>
      <c r="R22" s="158"/>
      <c r="S22" s="158"/>
      <c r="T22" s="158"/>
    </row>
    <row r="23" spans="1:20" x14ac:dyDescent="0.25">
      <c r="A23" s="158"/>
      <c r="B23" s="158"/>
      <c r="C23" s="158"/>
      <c r="D23" s="158"/>
      <c r="E23" s="158"/>
      <c r="F23" s="158"/>
      <c r="G23" s="158"/>
      <c r="H23" s="158"/>
      <c r="I23" s="158"/>
      <c r="J23" s="158"/>
      <c r="K23" s="158"/>
      <c r="L23" s="158"/>
      <c r="M23" s="158"/>
      <c r="N23" s="158"/>
      <c r="O23" s="158"/>
      <c r="P23" s="158"/>
      <c r="Q23" s="158"/>
      <c r="R23" s="158"/>
      <c r="S23" s="158"/>
      <c r="T23" s="158"/>
    </row>
    <row r="24" spans="1:20" x14ac:dyDescent="0.25">
      <c r="A24" s="158"/>
      <c r="B24" s="158"/>
      <c r="C24" s="158"/>
      <c r="D24" s="158"/>
      <c r="E24" s="158"/>
      <c r="F24" s="158"/>
      <c r="G24" s="158"/>
      <c r="H24" s="158"/>
      <c r="I24" s="158"/>
      <c r="J24" s="158"/>
      <c r="K24" s="158"/>
      <c r="L24" s="158"/>
      <c r="M24" s="158"/>
      <c r="N24" s="158"/>
      <c r="O24" s="158"/>
      <c r="P24" s="158"/>
      <c r="Q24" s="158"/>
      <c r="R24" s="158"/>
      <c r="S24" s="158"/>
      <c r="T24" s="158"/>
    </row>
    <row r="25" spans="1:20" x14ac:dyDescent="0.25">
      <c r="A25" s="158"/>
      <c r="B25" s="158"/>
      <c r="C25" s="158"/>
      <c r="D25" s="158"/>
      <c r="E25" s="158"/>
      <c r="F25" s="158"/>
      <c r="G25" s="158"/>
      <c r="H25" s="158"/>
      <c r="I25" s="158"/>
      <c r="J25" s="158"/>
      <c r="K25" s="158"/>
      <c r="L25" s="158"/>
      <c r="M25" s="158"/>
      <c r="N25" s="158"/>
      <c r="O25" s="158"/>
      <c r="P25" s="158"/>
      <c r="Q25" s="158"/>
      <c r="R25" s="158"/>
      <c r="S25" s="158"/>
      <c r="T25" s="158"/>
    </row>
    <row r="26" spans="1:20" x14ac:dyDescent="0.25">
      <c r="A26" s="158"/>
      <c r="B26" s="158"/>
      <c r="C26" s="158"/>
      <c r="D26" s="158"/>
      <c r="E26" s="158"/>
      <c r="F26" s="158"/>
      <c r="G26" s="158"/>
      <c r="H26" s="158"/>
      <c r="I26" s="158"/>
      <c r="J26" s="158"/>
      <c r="K26" s="158"/>
      <c r="L26" s="158"/>
      <c r="M26" s="158"/>
      <c r="N26" s="158"/>
      <c r="O26" s="158"/>
      <c r="P26" s="158"/>
      <c r="Q26" s="158"/>
      <c r="R26" s="158"/>
      <c r="S26" s="158"/>
      <c r="T26" s="158"/>
    </row>
    <row r="27" spans="1:20" x14ac:dyDescent="0.25">
      <c r="A27" s="158"/>
      <c r="B27" s="158"/>
      <c r="C27" s="158"/>
      <c r="D27" s="158"/>
      <c r="E27" s="158"/>
      <c r="F27" s="158"/>
      <c r="G27" s="158"/>
      <c r="H27" s="158"/>
      <c r="I27" s="158"/>
      <c r="J27" s="158"/>
      <c r="K27" s="158"/>
      <c r="L27" s="158"/>
      <c r="M27" s="158"/>
      <c r="N27" s="158"/>
      <c r="O27" s="158"/>
      <c r="P27" s="158"/>
      <c r="Q27" s="158"/>
      <c r="R27" s="158"/>
      <c r="S27" s="158"/>
      <c r="T27" s="158"/>
    </row>
    <row r="28" spans="1:20" x14ac:dyDescent="0.25">
      <c r="A28" s="158"/>
      <c r="B28" s="158"/>
      <c r="C28" s="158"/>
      <c r="D28" s="158"/>
      <c r="E28" s="158"/>
      <c r="F28" s="158"/>
      <c r="G28" s="158"/>
      <c r="H28" s="158"/>
      <c r="I28" s="158"/>
      <c r="J28" s="158"/>
      <c r="K28" s="158"/>
      <c r="L28" s="158"/>
      <c r="M28" s="158"/>
      <c r="N28" s="158"/>
      <c r="O28" s="158"/>
      <c r="P28" s="158"/>
      <c r="Q28" s="158"/>
      <c r="R28" s="158"/>
      <c r="S28" s="158"/>
      <c r="T28" s="158"/>
    </row>
    <row r="29" spans="1:20" x14ac:dyDescent="0.25">
      <c r="A29" s="158"/>
      <c r="B29" s="158"/>
      <c r="C29" s="158"/>
      <c r="D29" s="158"/>
      <c r="E29" s="158"/>
      <c r="F29" s="158"/>
      <c r="G29" s="158"/>
      <c r="H29" s="158"/>
      <c r="I29" s="158"/>
      <c r="J29" s="158"/>
      <c r="K29" s="158"/>
      <c r="L29" s="158"/>
      <c r="M29" s="158"/>
      <c r="N29" s="158"/>
      <c r="O29" s="158"/>
      <c r="P29" s="158"/>
      <c r="Q29" s="158"/>
      <c r="R29" s="158"/>
      <c r="S29" s="158"/>
      <c r="T29" s="158"/>
    </row>
    <row r="30" spans="1:20" x14ac:dyDescent="0.25">
      <c r="A30" s="158"/>
      <c r="B30" s="158"/>
      <c r="C30" s="158"/>
      <c r="D30" s="158"/>
      <c r="E30" s="158"/>
      <c r="F30" s="158"/>
      <c r="G30" s="158"/>
      <c r="H30" s="158"/>
      <c r="I30" s="158"/>
      <c r="J30" s="158"/>
      <c r="K30" s="158"/>
      <c r="L30" s="158"/>
      <c r="M30" s="158"/>
      <c r="N30" s="158"/>
      <c r="O30" s="158"/>
      <c r="P30" s="158"/>
      <c r="Q30" s="158"/>
      <c r="R30" s="158"/>
      <c r="S30" s="158"/>
      <c r="T30" s="158"/>
    </row>
    <row r="31" spans="1:20" x14ac:dyDescent="0.25">
      <c r="A31" s="158"/>
      <c r="B31" s="158"/>
      <c r="C31" s="158"/>
      <c r="D31" s="158"/>
      <c r="E31" s="158"/>
      <c r="F31" s="158"/>
      <c r="G31" s="158"/>
      <c r="H31" s="158"/>
      <c r="I31" s="158"/>
      <c r="J31" s="158"/>
      <c r="K31" s="158"/>
      <c r="L31" s="158"/>
      <c r="M31" s="158"/>
      <c r="N31" s="158"/>
      <c r="O31" s="158"/>
      <c r="P31" s="158"/>
      <c r="Q31" s="158"/>
      <c r="R31" s="158"/>
      <c r="S31" s="158"/>
      <c r="T31" s="158"/>
    </row>
    <row r="32" spans="1:20" x14ac:dyDescent="0.25">
      <c r="A32" s="158"/>
      <c r="B32" s="158"/>
      <c r="C32" s="158"/>
      <c r="D32" s="158"/>
      <c r="E32" s="158"/>
      <c r="F32" s="158"/>
      <c r="G32" s="158"/>
      <c r="H32" s="158"/>
      <c r="I32" s="158"/>
      <c r="J32" s="158"/>
      <c r="K32" s="158"/>
      <c r="L32" s="158"/>
      <c r="M32" s="158"/>
      <c r="N32" s="158"/>
      <c r="O32" s="158"/>
      <c r="P32" s="158"/>
      <c r="Q32" s="158"/>
      <c r="R32" s="158"/>
      <c r="S32" s="158"/>
      <c r="T32" s="158"/>
    </row>
    <row r="33" spans="1:20" x14ac:dyDescent="0.25">
      <c r="A33" s="158"/>
      <c r="B33" s="158"/>
      <c r="C33" s="158"/>
      <c r="D33" s="158"/>
      <c r="E33" s="158"/>
      <c r="F33" s="158"/>
      <c r="G33" s="158"/>
      <c r="H33" s="158"/>
      <c r="I33" s="158"/>
      <c r="J33" s="158"/>
      <c r="K33" s="158"/>
      <c r="L33" s="158"/>
      <c r="M33" s="158"/>
      <c r="N33" s="158"/>
      <c r="O33" s="158"/>
      <c r="P33" s="158"/>
      <c r="Q33" s="158"/>
      <c r="R33" s="158"/>
      <c r="S33" s="158"/>
      <c r="T33" s="158"/>
    </row>
    <row r="34" spans="1:20" x14ac:dyDescent="0.25">
      <c r="A34" s="158"/>
      <c r="B34" s="158"/>
      <c r="C34" s="158"/>
      <c r="D34" s="158"/>
      <c r="E34" s="158"/>
      <c r="F34" s="158"/>
      <c r="G34" s="158"/>
      <c r="H34" s="158"/>
      <c r="I34" s="158"/>
      <c r="J34" s="158"/>
      <c r="K34" s="158"/>
      <c r="L34" s="158"/>
      <c r="M34" s="158"/>
      <c r="N34" s="158"/>
      <c r="O34" s="158"/>
      <c r="P34" s="158"/>
      <c r="Q34" s="158"/>
      <c r="R34" s="158"/>
      <c r="S34" s="158"/>
      <c r="T34" s="158"/>
    </row>
    <row r="35" spans="1:20" x14ac:dyDescent="0.25">
      <c r="A35" s="158"/>
      <c r="B35" s="158"/>
      <c r="C35" s="158"/>
      <c r="D35" s="158"/>
      <c r="E35" s="158"/>
      <c r="F35" s="158"/>
      <c r="G35" s="158"/>
      <c r="H35" s="158"/>
      <c r="I35" s="158"/>
      <c r="J35" s="158"/>
      <c r="K35" s="158"/>
      <c r="L35" s="158"/>
      <c r="M35" s="158"/>
      <c r="N35" s="158"/>
      <c r="O35" s="158"/>
      <c r="P35" s="158"/>
      <c r="Q35" s="158"/>
      <c r="R35" s="158"/>
      <c r="S35" s="158"/>
      <c r="T35" s="158"/>
    </row>
    <row r="36" spans="1:20" x14ac:dyDescent="0.25">
      <c r="A36" s="158"/>
      <c r="B36" s="158"/>
      <c r="C36" s="158"/>
      <c r="D36" s="158"/>
      <c r="E36" s="158"/>
      <c r="F36" s="158"/>
      <c r="G36" s="158"/>
      <c r="H36" s="158"/>
      <c r="I36" s="158"/>
      <c r="J36" s="158"/>
      <c r="K36" s="158"/>
      <c r="L36" s="158"/>
      <c r="M36" s="158"/>
      <c r="N36" s="158"/>
      <c r="O36" s="158"/>
      <c r="P36" s="158"/>
      <c r="Q36" s="158"/>
      <c r="R36" s="158"/>
      <c r="S36" s="158"/>
      <c r="T36" s="158"/>
    </row>
    <row r="37" spans="1:20" x14ac:dyDescent="0.25">
      <c r="A37" s="158"/>
      <c r="B37" s="158"/>
      <c r="C37" s="158"/>
      <c r="D37" s="158"/>
      <c r="E37" s="158"/>
      <c r="F37" s="158"/>
      <c r="G37" s="158"/>
      <c r="H37" s="158"/>
      <c r="I37" s="158"/>
      <c r="J37" s="158"/>
      <c r="K37" s="158"/>
      <c r="L37" s="158"/>
      <c r="M37" s="158"/>
      <c r="N37" s="158"/>
      <c r="O37" s="158"/>
      <c r="P37" s="158"/>
      <c r="Q37" s="158"/>
      <c r="R37" s="158"/>
      <c r="S37" s="158"/>
      <c r="T37" s="158"/>
    </row>
    <row r="38" spans="1:20" x14ac:dyDescent="0.25">
      <c r="A38" s="158"/>
      <c r="B38" s="158"/>
      <c r="C38" s="158"/>
      <c r="D38" s="158"/>
      <c r="E38" s="158"/>
      <c r="F38" s="158"/>
      <c r="G38" s="158"/>
      <c r="H38" s="158"/>
      <c r="I38" s="158"/>
      <c r="J38" s="158"/>
      <c r="K38" s="158"/>
      <c r="L38" s="158"/>
      <c r="M38" s="158"/>
      <c r="N38" s="158"/>
      <c r="O38" s="158"/>
      <c r="P38" s="158"/>
      <c r="Q38" s="158"/>
      <c r="R38" s="158"/>
      <c r="S38" s="158"/>
      <c r="T38" s="158"/>
    </row>
    <row r="39" spans="1:20" x14ac:dyDescent="0.25">
      <c r="A39" s="158"/>
      <c r="B39" s="158"/>
      <c r="C39" s="158"/>
      <c r="D39" s="158"/>
      <c r="E39" s="158"/>
      <c r="F39" s="158"/>
      <c r="G39" s="158"/>
      <c r="H39" s="158"/>
      <c r="I39" s="158"/>
      <c r="J39" s="158"/>
      <c r="K39" s="158"/>
      <c r="L39" s="158"/>
      <c r="M39" s="158"/>
      <c r="N39" s="158"/>
      <c r="O39" s="158"/>
      <c r="P39" s="158"/>
      <c r="Q39" s="158"/>
      <c r="R39" s="158"/>
      <c r="S39" s="158"/>
      <c r="T39" s="158"/>
    </row>
    <row r="40" spans="1:20" x14ac:dyDescent="0.25">
      <c r="A40" s="158"/>
      <c r="B40" s="158"/>
      <c r="C40" s="158"/>
      <c r="D40" s="158"/>
      <c r="E40" s="158"/>
      <c r="F40" s="158"/>
      <c r="G40" s="158"/>
      <c r="H40" s="158"/>
      <c r="I40" s="158"/>
      <c r="J40" s="158"/>
      <c r="K40" s="158"/>
      <c r="L40" s="158"/>
      <c r="M40" s="158"/>
      <c r="N40" s="158"/>
      <c r="O40" s="158"/>
      <c r="P40" s="158"/>
      <c r="Q40" s="158"/>
      <c r="R40" s="158"/>
      <c r="S40" s="158"/>
      <c r="T40" s="158"/>
    </row>
    <row r="41" spans="1:20" x14ac:dyDescent="0.25">
      <c r="A41" s="158"/>
      <c r="B41" s="158"/>
      <c r="C41" s="158"/>
      <c r="D41" s="158"/>
      <c r="E41" s="158"/>
      <c r="F41" s="158"/>
      <c r="G41" s="158"/>
      <c r="H41" s="158"/>
      <c r="I41" s="158"/>
      <c r="J41" s="158"/>
      <c r="K41" s="158"/>
      <c r="L41" s="158"/>
      <c r="M41" s="158"/>
      <c r="N41" s="158"/>
      <c r="O41" s="158"/>
      <c r="P41" s="158"/>
      <c r="Q41" s="158"/>
      <c r="R41" s="158"/>
      <c r="S41" s="158"/>
      <c r="T41" s="158"/>
    </row>
    <row r="42" spans="1:20" x14ac:dyDescent="0.25">
      <c r="A42" s="158"/>
      <c r="B42" s="158"/>
      <c r="C42" s="158"/>
      <c r="D42" s="158"/>
      <c r="E42" s="158"/>
      <c r="F42" s="158"/>
      <c r="G42" s="158"/>
      <c r="H42" s="158"/>
      <c r="I42" s="158"/>
      <c r="J42" s="158"/>
      <c r="K42" s="158"/>
      <c r="L42" s="158"/>
      <c r="M42" s="158"/>
      <c r="N42" s="158"/>
      <c r="O42" s="158"/>
      <c r="P42" s="158"/>
      <c r="Q42" s="158"/>
      <c r="R42" s="158"/>
      <c r="S42" s="158"/>
      <c r="T42" s="158"/>
    </row>
  </sheetData>
  <sheetProtection sheet="1" objects="1" scenarios="1" selectLockedCells="1" selectUnlockedCells="1"/>
  <pageMargins left="0.7" right="0.7" top="0.75" bottom="0.75" header="0.3" footer="0.3"/>
  <pageSetup orientation="portrait" horizontalDpi="300" verticalDpi="0" copies="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F0F3D-B21A-4399-A697-4829D14D8D3A}">
  <sheetPr>
    <tabColor theme="3" tint="0.39997558519241921"/>
    <pageSetUpPr fitToPage="1"/>
  </sheetPr>
  <dimension ref="B1:W156"/>
  <sheetViews>
    <sheetView workbookViewId="0">
      <selection activeCell="F15" sqref="E8:F15"/>
    </sheetView>
  </sheetViews>
  <sheetFormatPr defaultRowHeight="12.75" x14ac:dyDescent="0.2"/>
  <cols>
    <col min="1" max="1" width="3.7109375" style="1" customWidth="1"/>
    <col min="2" max="3" width="1.140625" style="1" customWidth="1"/>
    <col min="4" max="4" width="50.140625" style="1" customWidth="1"/>
    <col min="5" max="5" width="6.7109375" style="2" bestFit="1" customWidth="1"/>
    <col min="6" max="6" width="95.42578125" style="1" customWidth="1"/>
    <col min="7" max="7" width="22.140625" style="3" bestFit="1" customWidth="1"/>
    <col min="8" max="8" width="9.5703125" style="1" bestFit="1" customWidth="1"/>
    <col min="9" max="9" width="23.28515625" style="1" bestFit="1" customWidth="1"/>
    <col min="10" max="10" width="18.85546875" style="1" bestFit="1" customWidth="1"/>
    <col min="11" max="11" width="9.140625" style="1"/>
    <col min="12" max="14" width="9.5703125" style="1" bestFit="1" customWidth="1"/>
    <col min="15" max="15" width="9.140625" style="1"/>
    <col min="16" max="18" width="11.28515625" style="1" bestFit="1" customWidth="1"/>
    <col min="19" max="19" width="9.140625" style="1"/>
    <col min="20" max="22" width="11.28515625" style="1" bestFit="1" customWidth="1"/>
    <col min="23" max="214" width="9.140625" style="1"/>
    <col min="215" max="216" width="1.140625" style="1" customWidth="1"/>
    <col min="217" max="217" width="36.28515625" style="1" customWidth="1"/>
    <col min="218" max="218" width="9" style="1" customWidth="1"/>
    <col min="219" max="219" width="0" style="1" hidden="1" customWidth="1"/>
    <col min="220" max="220" width="19.85546875" style="1" customWidth="1"/>
    <col min="221" max="221" width="7.85546875" style="1" customWidth="1"/>
    <col min="222" max="222" width="5.85546875" style="1" customWidth="1"/>
    <col min="223" max="223" width="7.140625" style="1" customWidth="1"/>
    <col min="224" max="224" width="8" style="1" customWidth="1"/>
    <col min="225" max="225" width="9.140625" style="1"/>
    <col min="226" max="226" width="6.140625" style="1" customWidth="1"/>
    <col min="227" max="229" width="8.140625" style="1" customWidth="1"/>
    <col min="230" max="230" width="9.140625" style="1"/>
    <col min="231" max="234" width="10.5703125" style="1" customWidth="1"/>
    <col min="235" max="238" width="10.85546875" style="1" customWidth="1"/>
    <col min="239" max="470" width="9.140625" style="1"/>
    <col min="471" max="472" width="1.140625" style="1" customWidth="1"/>
    <col min="473" max="473" width="36.28515625" style="1" customWidth="1"/>
    <col min="474" max="474" width="9" style="1" customWidth="1"/>
    <col min="475" max="475" width="0" style="1" hidden="1" customWidth="1"/>
    <col min="476" max="476" width="19.85546875" style="1" customWidth="1"/>
    <col min="477" max="477" width="7.85546875" style="1" customWidth="1"/>
    <col min="478" max="478" width="5.85546875" style="1" customWidth="1"/>
    <col min="479" max="479" width="7.140625" style="1" customWidth="1"/>
    <col min="480" max="480" width="8" style="1" customWidth="1"/>
    <col min="481" max="481" width="9.140625" style="1"/>
    <col min="482" max="482" width="6.140625" style="1" customWidth="1"/>
    <col min="483" max="485" width="8.140625" style="1" customWidth="1"/>
    <col min="486" max="486" width="9.140625" style="1"/>
    <col min="487" max="490" width="10.5703125" style="1" customWidth="1"/>
    <col min="491" max="494" width="10.85546875" style="1" customWidth="1"/>
    <col min="495" max="726" width="9.140625" style="1"/>
    <col min="727" max="728" width="1.140625" style="1" customWidth="1"/>
    <col min="729" max="729" width="36.28515625" style="1" customWidth="1"/>
    <col min="730" max="730" width="9" style="1" customWidth="1"/>
    <col min="731" max="731" width="0" style="1" hidden="1" customWidth="1"/>
    <col min="732" max="732" width="19.85546875" style="1" customWidth="1"/>
    <col min="733" max="733" width="7.85546875" style="1" customWidth="1"/>
    <col min="734" max="734" width="5.85546875" style="1" customWidth="1"/>
    <col min="735" max="735" width="7.140625" style="1" customWidth="1"/>
    <col min="736" max="736" width="8" style="1" customWidth="1"/>
    <col min="737" max="737" width="9.140625" style="1"/>
    <col min="738" max="738" width="6.140625" style="1" customWidth="1"/>
    <col min="739" max="741" width="8.140625" style="1" customWidth="1"/>
    <col min="742" max="742" width="9.140625" style="1"/>
    <col min="743" max="746" width="10.5703125" style="1" customWidth="1"/>
    <col min="747" max="750" width="10.85546875" style="1" customWidth="1"/>
    <col min="751" max="982" width="9.140625" style="1"/>
    <col min="983" max="984" width="1.140625" style="1" customWidth="1"/>
    <col min="985" max="985" width="36.28515625" style="1" customWidth="1"/>
    <col min="986" max="986" width="9" style="1" customWidth="1"/>
    <col min="987" max="987" width="0" style="1" hidden="1" customWidth="1"/>
    <col min="988" max="988" width="19.85546875" style="1" customWidth="1"/>
    <col min="989" max="989" width="7.85546875" style="1" customWidth="1"/>
    <col min="990" max="990" width="5.85546875" style="1" customWidth="1"/>
    <col min="991" max="991" width="7.140625" style="1" customWidth="1"/>
    <col min="992" max="992" width="8" style="1" customWidth="1"/>
    <col min="993" max="993" width="9.140625" style="1"/>
    <col min="994" max="994" width="6.140625" style="1" customWidth="1"/>
    <col min="995" max="997" width="8.140625" style="1" customWidth="1"/>
    <col min="998" max="998" width="9.140625" style="1"/>
    <col min="999" max="1002" width="10.5703125" style="1" customWidth="1"/>
    <col min="1003" max="1006" width="10.85546875" style="1" customWidth="1"/>
    <col min="1007" max="1238" width="9.140625" style="1"/>
    <col min="1239" max="1240" width="1.140625" style="1" customWidth="1"/>
    <col min="1241" max="1241" width="36.28515625" style="1" customWidth="1"/>
    <col min="1242" max="1242" width="9" style="1" customWidth="1"/>
    <col min="1243" max="1243" width="0" style="1" hidden="1" customWidth="1"/>
    <col min="1244" max="1244" width="19.85546875" style="1" customWidth="1"/>
    <col min="1245" max="1245" width="7.85546875" style="1" customWidth="1"/>
    <col min="1246" max="1246" width="5.85546875" style="1" customWidth="1"/>
    <col min="1247" max="1247" width="7.140625" style="1" customWidth="1"/>
    <col min="1248" max="1248" width="8" style="1" customWidth="1"/>
    <col min="1249" max="1249" width="9.140625" style="1"/>
    <col min="1250" max="1250" width="6.140625" style="1" customWidth="1"/>
    <col min="1251" max="1253" width="8.140625" style="1" customWidth="1"/>
    <col min="1254" max="1254" width="9.140625" style="1"/>
    <col min="1255" max="1258" width="10.5703125" style="1" customWidth="1"/>
    <col min="1259" max="1262" width="10.85546875" style="1" customWidth="1"/>
    <col min="1263" max="1494" width="9.140625" style="1"/>
    <col min="1495" max="1496" width="1.140625" style="1" customWidth="1"/>
    <col min="1497" max="1497" width="36.28515625" style="1" customWidth="1"/>
    <col min="1498" max="1498" width="9" style="1" customWidth="1"/>
    <col min="1499" max="1499" width="0" style="1" hidden="1" customWidth="1"/>
    <col min="1500" max="1500" width="19.85546875" style="1" customWidth="1"/>
    <col min="1501" max="1501" width="7.85546875" style="1" customWidth="1"/>
    <col min="1502" max="1502" width="5.85546875" style="1" customWidth="1"/>
    <col min="1503" max="1503" width="7.140625" style="1" customWidth="1"/>
    <col min="1504" max="1504" width="8" style="1" customWidth="1"/>
    <col min="1505" max="1505" width="9.140625" style="1"/>
    <col min="1506" max="1506" width="6.140625" style="1" customWidth="1"/>
    <col min="1507" max="1509" width="8.140625" style="1" customWidth="1"/>
    <col min="1510" max="1510" width="9.140625" style="1"/>
    <col min="1511" max="1514" width="10.5703125" style="1" customWidth="1"/>
    <col min="1515" max="1518" width="10.85546875" style="1" customWidth="1"/>
    <col min="1519" max="1750" width="9.140625" style="1"/>
    <col min="1751" max="1752" width="1.140625" style="1" customWidth="1"/>
    <col min="1753" max="1753" width="36.28515625" style="1" customWidth="1"/>
    <col min="1754" max="1754" width="9" style="1" customWidth="1"/>
    <col min="1755" max="1755" width="0" style="1" hidden="1" customWidth="1"/>
    <col min="1756" max="1756" width="19.85546875" style="1" customWidth="1"/>
    <col min="1757" max="1757" width="7.85546875" style="1" customWidth="1"/>
    <col min="1758" max="1758" width="5.85546875" style="1" customWidth="1"/>
    <col min="1759" max="1759" width="7.140625" style="1" customWidth="1"/>
    <col min="1760" max="1760" width="8" style="1" customWidth="1"/>
    <col min="1761" max="1761" width="9.140625" style="1"/>
    <col min="1762" max="1762" width="6.140625" style="1" customWidth="1"/>
    <col min="1763" max="1765" width="8.140625" style="1" customWidth="1"/>
    <col min="1766" max="1766" width="9.140625" style="1"/>
    <col min="1767" max="1770" width="10.5703125" style="1" customWidth="1"/>
    <col min="1771" max="1774" width="10.85546875" style="1" customWidth="1"/>
    <col min="1775" max="2006" width="9.140625" style="1"/>
    <col min="2007" max="2008" width="1.140625" style="1" customWidth="1"/>
    <col min="2009" max="2009" width="36.28515625" style="1" customWidth="1"/>
    <col min="2010" max="2010" width="9" style="1" customWidth="1"/>
    <col min="2011" max="2011" width="0" style="1" hidden="1" customWidth="1"/>
    <col min="2012" max="2012" width="19.85546875" style="1" customWidth="1"/>
    <col min="2013" max="2013" width="7.85546875" style="1" customWidth="1"/>
    <col min="2014" max="2014" width="5.85546875" style="1" customWidth="1"/>
    <col min="2015" max="2015" width="7.140625" style="1" customWidth="1"/>
    <col min="2016" max="2016" width="8" style="1" customWidth="1"/>
    <col min="2017" max="2017" width="9.140625" style="1"/>
    <col min="2018" max="2018" width="6.140625" style="1" customWidth="1"/>
    <col min="2019" max="2021" width="8.140625" style="1" customWidth="1"/>
    <col min="2022" max="2022" width="9.140625" style="1"/>
    <col min="2023" max="2026" width="10.5703125" style="1" customWidth="1"/>
    <col min="2027" max="2030" width="10.85546875" style="1" customWidth="1"/>
    <col min="2031" max="2262" width="9.140625" style="1"/>
    <col min="2263" max="2264" width="1.140625" style="1" customWidth="1"/>
    <col min="2265" max="2265" width="36.28515625" style="1" customWidth="1"/>
    <col min="2266" max="2266" width="9" style="1" customWidth="1"/>
    <col min="2267" max="2267" width="0" style="1" hidden="1" customWidth="1"/>
    <col min="2268" max="2268" width="19.85546875" style="1" customWidth="1"/>
    <col min="2269" max="2269" width="7.85546875" style="1" customWidth="1"/>
    <col min="2270" max="2270" width="5.85546875" style="1" customWidth="1"/>
    <col min="2271" max="2271" width="7.140625" style="1" customWidth="1"/>
    <col min="2272" max="2272" width="8" style="1" customWidth="1"/>
    <col min="2273" max="2273" width="9.140625" style="1"/>
    <col min="2274" max="2274" width="6.140625" style="1" customWidth="1"/>
    <col min="2275" max="2277" width="8.140625" style="1" customWidth="1"/>
    <col min="2278" max="2278" width="9.140625" style="1"/>
    <col min="2279" max="2282" width="10.5703125" style="1" customWidth="1"/>
    <col min="2283" max="2286" width="10.85546875" style="1" customWidth="1"/>
    <col min="2287" max="2518" width="9.140625" style="1"/>
    <col min="2519" max="2520" width="1.140625" style="1" customWidth="1"/>
    <col min="2521" max="2521" width="36.28515625" style="1" customWidth="1"/>
    <col min="2522" max="2522" width="9" style="1" customWidth="1"/>
    <col min="2523" max="2523" width="0" style="1" hidden="1" customWidth="1"/>
    <col min="2524" max="2524" width="19.85546875" style="1" customWidth="1"/>
    <col min="2525" max="2525" width="7.85546875" style="1" customWidth="1"/>
    <col min="2526" max="2526" width="5.85546875" style="1" customWidth="1"/>
    <col min="2527" max="2527" width="7.140625" style="1" customWidth="1"/>
    <col min="2528" max="2528" width="8" style="1" customWidth="1"/>
    <col min="2529" max="2529" width="9.140625" style="1"/>
    <col min="2530" max="2530" width="6.140625" style="1" customWidth="1"/>
    <col min="2531" max="2533" width="8.140625" style="1" customWidth="1"/>
    <col min="2534" max="2534" width="9.140625" style="1"/>
    <col min="2535" max="2538" width="10.5703125" style="1" customWidth="1"/>
    <col min="2539" max="2542" width="10.85546875" style="1" customWidth="1"/>
    <col min="2543" max="2774" width="9.140625" style="1"/>
    <col min="2775" max="2776" width="1.140625" style="1" customWidth="1"/>
    <col min="2777" max="2777" width="36.28515625" style="1" customWidth="1"/>
    <col min="2778" max="2778" width="9" style="1" customWidth="1"/>
    <col min="2779" max="2779" width="0" style="1" hidden="1" customWidth="1"/>
    <col min="2780" max="2780" width="19.85546875" style="1" customWidth="1"/>
    <col min="2781" max="2781" width="7.85546875" style="1" customWidth="1"/>
    <col min="2782" max="2782" width="5.85546875" style="1" customWidth="1"/>
    <col min="2783" max="2783" width="7.140625" style="1" customWidth="1"/>
    <col min="2784" max="2784" width="8" style="1" customWidth="1"/>
    <col min="2785" max="2785" width="9.140625" style="1"/>
    <col min="2786" max="2786" width="6.140625" style="1" customWidth="1"/>
    <col min="2787" max="2789" width="8.140625" style="1" customWidth="1"/>
    <col min="2790" max="2790" width="9.140625" style="1"/>
    <col min="2791" max="2794" width="10.5703125" style="1" customWidth="1"/>
    <col min="2795" max="2798" width="10.85546875" style="1" customWidth="1"/>
    <col min="2799" max="3030" width="9.140625" style="1"/>
    <col min="3031" max="3032" width="1.140625" style="1" customWidth="1"/>
    <col min="3033" max="3033" width="36.28515625" style="1" customWidth="1"/>
    <col min="3034" max="3034" width="9" style="1" customWidth="1"/>
    <col min="3035" max="3035" width="0" style="1" hidden="1" customWidth="1"/>
    <col min="3036" max="3036" width="19.85546875" style="1" customWidth="1"/>
    <col min="3037" max="3037" width="7.85546875" style="1" customWidth="1"/>
    <col min="3038" max="3038" width="5.85546875" style="1" customWidth="1"/>
    <col min="3039" max="3039" width="7.140625" style="1" customWidth="1"/>
    <col min="3040" max="3040" width="8" style="1" customWidth="1"/>
    <col min="3041" max="3041" width="9.140625" style="1"/>
    <col min="3042" max="3042" width="6.140625" style="1" customWidth="1"/>
    <col min="3043" max="3045" width="8.140625" style="1" customWidth="1"/>
    <col min="3046" max="3046" width="9.140625" style="1"/>
    <col min="3047" max="3050" width="10.5703125" style="1" customWidth="1"/>
    <col min="3051" max="3054" width="10.85546875" style="1" customWidth="1"/>
    <col min="3055" max="3286" width="9.140625" style="1"/>
    <col min="3287" max="3288" width="1.140625" style="1" customWidth="1"/>
    <col min="3289" max="3289" width="36.28515625" style="1" customWidth="1"/>
    <col min="3290" max="3290" width="9" style="1" customWidth="1"/>
    <col min="3291" max="3291" width="0" style="1" hidden="1" customWidth="1"/>
    <col min="3292" max="3292" width="19.85546875" style="1" customWidth="1"/>
    <col min="3293" max="3293" width="7.85546875" style="1" customWidth="1"/>
    <col min="3294" max="3294" width="5.85546875" style="1" customWidth="1"/>
    <col min="3295" max="3295" width="7.140625" style="1" customWidth="1"/>
    <col min="3296" max="3296" width="8" style="1" customWidth="1"/>
    <col min="3297" max="3297" width="9.140625" style="1"/>
    <col min="3298" max="3298" width="6.140625" style="1" customWidth="1"/>
    <col min="3299" max="3301" width="8.140625" style="1" customWidth="1"/>
    <col min="3302" max="3302" width="9.140625" style="1"/>
    <col min="3303" max="3306" width="10.5703125" style="1" customWidth="1"/>
    <col min="3307" max="3310" width="10.85546875" style="1" customWidth="1"/>
    <col min="3311" max="3542" width="9.140625" style="1"/>
    <col min="3543" max="3544" width="1.140625" style="1" customWidth="1"/>
    <col min="3545" max="3545" width="36.28515625" style="1" customWidth="1"/>
    <col min="3546" max="3546" width="9" style="1" customWidth="1"/>
    <col min="3547" max="3547" width="0" style="1" hidden="1" customWidth="1"/>
    <col min="3548" max="3548" width="19.85546875" style="1" customWidth="1"/>
    <col min="3549" max="3549" width="7.85546875" style="1" customWidth="1"/>
    <col min="3550" max="3550" width="5.85546875" style="1" customWidth="1"/>
    <col min="3551" max="3551" width="7.140625" style="1" customWidth="1"/>
    <col min="3552" max="3552" width="8" style="1" customWidth="1"/>
    <col min="3553" max="3553" width="9.140625" style="1"/>
    <col min="3554" max="3554" width="6.140625" style="1" customWidth="1"/>
    <col min="3555" max="3557" width="8.140625" style="1" customWidth="1"/>
    <col min="3558" max="3558" width="9.140625" style="1"/>
    <col min="3559" max="3562" width="10.5703125" style="1" customWidth="1"/>
    <col min="3563" max="3566" width="10.85546875" style="1" customWidth="1"/>
    <col min="3567" max="3798" width="9.140625" style="1"/>
    <col min="3799" max="3800" width="1.140625" style="1" customWidth="1"/>
    <col min="3801" max="3801" width="36.28515625" style="1" customWidth="1"/>
    <col min="3802" max="3802" width="9" style="1" customWidth="1"/>
    <col min="3803" max="3803" width="0" style="1" hidden="1" customWidth="1"/>
    <col min="3804" max="3804" width="19.85546875" style="1" customWidth="1"/>
    <col min="3805" max="3805" width="7.85546875" style="1" customWidth="1"/>
    <col min="3806" max="3806" width="5.85546875" style="1" customWidth="1"/>
    <col min="3807" max="3807" width="7.140625" style="1" customWidth="1"/>
    <col min="3808" max="3808" width="8" style="1" customWidth="1"/>
    <col min="3809" max="3809" width="9.140625" style="1"/>
    <col min="3810" max="3810" width="6.140625" style="1" customWidth="1"/>
    <col min="3811" max="3813" width="8.140625" style="1" customWidth="1"/>
    <col min="3814" max="3814" width="9.140625" style="1"/>
    <col min="3815" max="3818" width="10.5703125" style="1" customWidth="1"/>
    <col min="3819" max="3822" width="10.85546875" style="1" customWidth="1"/>
    <col min="3823" max="4054" width="9.140625" style="1"/>
    <col min="4055" max="4056" width="1.140625" style="1" customWidth="1"/>
    <col min="4057" max="4057" width="36.28515625" style="1" customWidth="1"/>
    <col min="4058" max="4058" width="9" style="1" customWidth="1"/>
    <col min="4059" max="4059" width="0" style="1" hidden="1" customWidth="1"/>
    <col min="4060" max="4060" width="19.85546875" style="1" customWidth="1"/>
    <col min="4061" max="4061" width="7.85546875" style="1" customWidth="1"/>
    <col min="4062" max="4062" width="5.85546875" style="1" customWidth="1"/>
    <col min="4063" max="4063" width="7.140625" style="1" customWidth="1"/>
    <col min="4064" max="4064" width="8" style="1" customWidth="1"/>
    <col min="4065" max="4065" width="9.140625" style="1"/>
    <col min="4066" max="4066" width="6.140625" style="1" customWidth="1"/>
    <col min="4067" max="4069" width="8.140625" style="1" customWidth="1"/>
    <col min="4070" max="4070" width="9.140625" style="1"/>
    <col min="4071" max="4074" width="10.5703125" style="1" customWidth="1"/>
    <col min="4075" max="4078" width="10.85546875" style="1" customWidth="1"/>
    <col min="4079" max="4310" width="9.140625" style="1"/>
    <col min="4311" max="4312" width="1.140625" style="1" customWidth="1"/>
    <col min="4313" max="4313" width="36.28515625" style="1" customWidth="1"/>
    <col min="4314" max="4314" width="9" style="1" customWidth="1"/>
    <col min="4315" max="4315" width="0" style="1" hidden="1" customWidth="1"/>
    <col min="4316" max="4316" width="19.85546875" style="1" customWidth="1"/>
    <col min="4317" max="4317" width="7.85546875" style="1" customWidth="1"/>
    <col min="4318" max="4318" width="5.85546875" style="1" customWidth="1"/>
    <col min="4319" max="4319" width="7.140625" style="1" customWidth="1"/>
    <col min="4320" max="4320" width="8" style="1" customWidth="1"/>
    <col min="4321" max="4321" width="9.140625" style="1"/>
    <col min="4322" max="4322" width="6.140625" style="1" customWidth="1"/>
    <col min="4323" max="4325" width="8.140625" style="1" customWidth="1"/>
    <col min="4326" max="4326" width="9.140625" style="1"/>
    <col min="4327" max="4330" width="10.5703125" style="1" customWidth="1"/>
    <col min="4331" max="4334" width="10.85546875" style="1" customWidth="1"/>
    <col min="4335" max="4566" width="9.140625" style="1"/>
    <col min="4567" max="4568" width="1.140625" style="1" customWidth="1"/>
    <col min="4569" max="4569" width="36.28515625" style="1" customWidth="1"/>
    <col min="4570" max="4570" width="9" style="1" customWidth="1"/>
    <col min="4571" max="4571" width="0" style="1" hidden="1" customWidth="1"/>
    <col min="4572" max="4572" width="19.85546875" style="1" customWidth="1"/>
    <col min="4573" max="4573" width="7.85546875" style="1" customWidth="1"/>
    <col min="4574" max="4574" width="5.85546875" style="1" customWidth="1"/>
    <col min="4575" max="4575" width="7.140625" style="1" customWidth="1"/>
    <col min="4576" max="4576" width="8" style="1" customWidth="1"/>
    <col min="4577" max="4577" width="9.140625" style="1"/>
    <col min="4578" max="4578" width="6.140625" style="1" customWidth="1"/>
    <col min="4579" max="4581" width="8.140625" style="1" customWidth="1"/>
    <col min="4582" max="4582" width="9.140625" style="1"/>
    <col min="4583" max="4586" width="10.5703125" style="1" customWidth="1"/>
    <col min="4587" max="4590" width="10.85546875" style="1" customWidth="1"/>
    <col min="4591" max="4822" width="9.140625" style="1"/>
    <col min="4823" max="4824" width="1.140625" style="1" customWidth="1"/>
    <col min="4825" max="4825" width="36.28515625" style="1" customWidth="1"/>
    <col min="4826" max="4826" width="9" style="1" customWidth="1"/>
    <col min="4827" max="4827" width="0" style="1" hidden="1" customWidth="1"/>
    <col min="4828" max="4828" width="19.85546875" style="1" customWidth="1"/>
    <col min="4829" max="4829" width="7.85546875" style="1" customWidth="1"/>
    <col min="4830" max="4830" width="5.85546875" style="1" customWidth="1"/>
    <col min="4831" max="4831" width="7.140625" style="1" customWidth="1"/>
    <col min="4832" max="4832" width="8" style="1" customWidth="1"/>
    <col min="4833" max="4833" width="9.140625" style="1"/>
    <col min="4834" max="4834" width="6.140625" style="1" customWidth="1"/>
    <col min="4835" max="4837" width="8.140625" style="1" customWidth="1"/>
    <col min="4838" max="4838" width="9.140625" style="1"/>
    <col min="4839" max="4842" width="10.5703125" style="1" customWidth="1"/>
    <col min="4843" max="4846" width="10.85546875" style="1" customWidth="1"/>
    <col min="4847" max="5078" width="9.140625" style="1"/>
    <col min="5079" max="5080" width="1.140625" style="1" customWidth="1"/>
    <col min="5081" max="5081" width="36.28515625" style="1" customWidth="1"/>
    <col min="5082" max="5082" width="9" style="1" customWidth="1"/>
    <col min="5083" max="5083" width="0" style="1" hidden="1" customWidth="1"/>
    <col min="5084" max="5084" width="19.85546875" style="1" customWidth="1"/>
    <col min="5085" max="5085" width="7.85546875" style="1" customWidth="1"/>
    <col min="5086" max="5086" width="5.85546875" style="1" customWidth="1"/>
    <col min="5087" max="5087" width="7.140625" style="1" customWidth="1"/>
    <col min="5088" max="5088" width="8" style="1" customWidth="1"/>
    <col min="5089" max="5089" width="9.140625" style="1"/>
    <col min="5090" max="5090" width="6.140625" style="1" customWidth="1"/>
    <col min="5091" max="5093" width="8.140625" style="1" customWidth="1"/>
    <col min="5094" max="5094" width="9.140625" style="1"/>
    <col min="5095" max="5098" width="10.5703125" style="1" customWidth="1"/>
    <col min="5099" max="5102" width="10.85546875" style="1" customWidth="1"/>
    <col min="5103" max="5334" width="9.140625" style="1"/>
    <col min="5335" max="5336" width="1.140625" style="1" customWidth="1"/>
    <col min="5337" max="5337" width="36.28515625" style="1" customWidth="1"/>
    <col min="5338" max="5338" width="9" style="1" customWidth="1"/>
    <col min="5339" max="5339" width="0" style="1" hidden="1" customWidth="1"/>
    <col min="5340" max="5340" width="19.85546875" style="1" customWidth="1"/>
    <col min="5341" max="5341" width="7.85546875" style="1" customWidth="1"/>
    <col min="5342" max="5342" width="5.85546875" style="1" customWidth="1"/>
    <col min="5343" max="5343" width="7.140625" style="1" customWidth="1"/>
    <col min="5344" max="5344" width="8" style="1" customWidth="1"/>
    <col min="5345" max="5345" width="9.140625" style="1"/>
    <col min="5346" max="5346" width="6.140625" style="1" customWidth="1"/>
    <col min="5347" max="5349" width="8.140625" style="1" customWidth="1"/>
    <col min="5350" max="5350" width="9.140625" style="1"/>
    <col min="5351" max="5354" width="10.5703125" style="1" customWidth="1"/>
    <col min="5355" max="5358" width="10.85546875" style="1" customWidth="1"/>
    <col min="5359" max="5590" width="9.140625" style="1"/>
    <col min="5591" max="5592" width="1.140625" style="1" customWidth="1"/>
    <col min="5593" max="5593" width="36.28515625" style="1" customWidth="1"/>
    <col min="5594" max="5594" width="9" style="1" customWidth="1"/>
    <col min="5595" max="5595" width="0" style="1" hidden="1" customWidth="1"/>
    <col min="5596" max="5596" width="19.85546875" style="1" customWidth="1"/>
    <col min="5597" max="5597" width="7.85546875" style="1" customWidth="1"/>
    <col min="5598" max="5598" width="5.85546875" style="1" customWidth="1"/>
    <col min="5599" max="5599" width="7.140625" style="1" customWidth="1"/>
    <col min="5600" max="5600" width="8" style="1" customWidth="1"/>
    <col min="5601" max="5601" width="9.140625" style="1"/>
    <col min="5602" max="5602" width="6.140625" style="1" customWidth="1"/>
    <col min="5603" max="5605" width="8.140625" style="1" customWidth="1"/>
    <col min="5606" max="5606" width="9.140625" style="1"/>
    <col min="5607" max="5610" width="10.5703125" style="1" customWidth="1"/>
    <col min="5611" max="5614" width="10.85546875" style="1" customWidth="1"/>
    <col min="5615" max="5846" width="9.140625" style="1"/>
    <col min="5847" max="5848" width="1.140625" style="1" customWidth="1"/>
    <col min="5849" max="5849" width="36.28515625" style="1" customWidth="1"/>
    <col min="5850" max="5850" width="9" style="1" customWidth="1"/>
    <col min="5851" max="5851" width="0" style="1" hidden="1" customWidth="1"/>
    <col min="5852" max="5852" width="19.85546875" style="1" customWidth="1"/>
    <col min="5853" max="5853" width="7.85546875" style="1" customWidth="1"/>
    <col min="5854" max="5854" width="5.85546875" style="1" customWidth="1"/>
    <col min="5855" max="5855" width="7.140625" style="1" customWidth="1"/>
    <col min="5856" max="5856" width="8" style="1" customWidth="1"/>
    <col min="5857" max="5857" width="9.140625" style="1"/>
    <col min="5858" max="5858" width="6.140625" style="1" customWidth="1"/>
    <col min="5859" max="5861" width="8.140625" style="1" customWidth="1"/>
    <col min="5862" max="5862" width="9.140625" style="1"/>
    <col min="5863" max="5866" width="10.5703125" style="1" customWidth="1"/>
    <col min="5867" max="5870" width="10.85546875" style="1" customWidth="1"/>
    <col min="5871" max="6102" width="9.140625" style="1"/>
    <col min="6103" max="6104" width="1.140625" style="1" customWidth="1"/>
    <col min="6105" max="6105" width="36.28515625" style="1" customWidth="1"/>
    <col min="6106" max="6106" width="9" style="1" customWidth="1"/>
    <col min="6107" max="6107" width="0" style="1" hidden="1" customWidth="1"/>
    <col min="6108" max="6108" width="19.85546875" style="1" customWidth="1"/>
    <col min="6109" max="6109" width="7.85546875" style="1" customWidth="1"/>
    <col min="6110" max="6110" width="5.85546875" style="1" customWidth="1"/>
    <col min="6111" max="6111" width="7.140625" style="1" customWidth="1"/>
    <col min="6112" max="6112" width="8" style="1" customWidth="1"/>
    <col min="6113" max="6113" width="9.140625" style="1"/>
    <col min="6114" max="6114" width="6.140625" style="1" customWidth="1"/>
    <col min="6115" max="6117" width="8.140625" style="1" customWidth="1"/>
    <col min="6118" max="6118" width="9.140625" style="1"/>
    <col min="6119" max="6122" width="10.5703125" style="1" customWidth="1"/>
    <col min="6123" max="6126" width="10.85546875" style="1" customWidth="1"/>
    <col min="6127" max="6358" width="9.140625" style="1"/>
    <col min="6359" max="6360" width="1.140625" style="1" customWidth="1"/>
    <col min="6361" max="6361" width="36.28515625" style="1" customWidth="1"/>
    <col min="6362" max="6362" width="9" style="1" customWidth="1"/>
    <col min="6363" max="6363" width="0" style="1" hidden="1" customWidth="1"/>
    <col min="6364" max="6364" width="19.85546875" style="1" customWidth="1"/>
    <col min="6365" max="6365" width="7.85546875" style="1" customWidth="1"/>
    <col min="6366" max="6366" width="5.85546875" style="1" customWidth="1"/>
    <col min="6367" max="6367" width="7.140625" style="1" customWidth="1"/>
    <col min="6368" max="6368" width="8" style="1" customWidth="1"/>
    <col min="6369" max="6369" width="9.140625" style="1"/>
    <col min="6370" max="6370" width="6.140625" style="1" customWidth="1"/>
    <col min="6371" max="6373" width="8.140625" style="1" customWidth="1"/>
    <col min="6374" max="6374" width="9.140625" style="1"/>
    <col min="6375" max="6378" width="10.5703125" style="1" customWidth="1"/>
    <col min="6379" max="6382" width="10.85546875" style="1" customWidth="1"/>
    <col min="6383" max="6614" width="9.140625" style="1"/>
    <col min="6615" max="6616" width="1.140625" style="1" customWidth="1"/>
    <col min="6617" max="6617" width="36.28515625" style="1" customWidth="1"/>
    <col min="6618" max="6618" width="9" style="1" customWidth="1"/>
    <col min="6619" max="6619" width="0" style="1" hidden="1" customWidth="1"/>
    <col min="6620" max="6620" width="19.85546875" style="1" customWidth="1"/>
    <col min="6621" max="6621" width="7.85546875" style="1" customWidth="1"/>
    <col min="6622" max="6622" width="5.85546875" style="1" customWidth="1"/>
    <col min="6623" max="6623" width="7.140625" style="1" customWidth="1"/>
    <col min="6624" max="6624" width="8" style="1" customWidth="1"/>
    <col min="6625" max="6625" width="9.140625" style="1"/>
    <col min="6626" max="6626" width="6.140625" style="1" customWidth="1"/>
    <col min="6627" max="6629" width="8.140625" style="1" customWidth="1"/>
    <col min="6630" max="6630" width="9.140625" style="1"/>
    <col min="6631" max="6634" width="10.5703125" style="1" customWidth="1"/>
    <col min="6635" max="6638" width="10.85546875" style="1" customWidth="1"/>
    <col min="6639" max="6870" width="9.140625" style="1"/>
    <col min="6871" max="6872" width="1.140625" style="1" customWidth="1"/>
    <col min="6873" max="6873" width="36.28515625" style="1" customWidth="1"/>
    <col min="6874" max="6874" width="9" style="1" customWidth="1"/>
    <col min="6875" max="6875" width="0" style="1" hidden="1" customWidth="1"/>
    <col min="6876" max="6876" width="19.85546875" style="1" customWidth="1"/>
    <col min="6877" max="6877" width="7.85546875" style="1" customWidth="1"/>
    <col min="6878" max="6878" width="5.85546875" style="1" customWidth="1"/>
    <col min="6879" max="6879" width="7.140625" style="1" customWidth="1"/>
    <col min="6880" max="6880" width="8" style="1" customWidth="1"/>
    <col min="6881" max="6881" width="9.140625" style="1"/>
    <col min="6882" max="6882" width="6.140625" style="1" customWidth="1"/>
    <col min="6883" max="6885" width="8.140625" style="1" customWidth="1"/>
    <col min="6886" max="6886" width="9.140625" style="1"/>
    <col min="6887" max="6890" width="10.5703125" style="1" customWidth="1"/>
    <col min="6891" max="6894" width="10.85546875" style="1" customWidth="1"/>
    <col min="6895" max="7126" width="9.140625" style="1"/>
    <col min="7127" max="7128" width="1.140625" style="1" customWidth="1"/>
    <col min="7129" max="7129" width="36.28515625" style="1" customWidth="1"/>
    <col min="7130" max="7130" width="9" style="1" customWidth="1"/>
    <col min="7131" max="7131" width="0" style="1" hidden="1" customWidth="1"/>
    <col min="7132" max="7132" width="19.85546875" style="1" customWidth="1"/>
    <col min="7133" max="7133" width="7.85546875" style="1" customWidth="1"/>
    <col min="7134" max="7134" width="5.85546875" style="1" customWidth="1"/>
    <col min="7135" max="7135" width="7.140625" style="1" customWidth="1"/>
    <col min="7136" max="7136" width="8" style="1" customWidth="1"/>
    <col min="7137" max="7137" width="9.140625" style="1"/>
    <col min="7138" max="7138" width="6.140625" style="1" customWidth="1"/>
    <col min="7139" max="7141" width="8.140625" style="1" customWidth="1"/>
    <col min="7142" max="7142" width="9.140625" style="1"/>
    <col min="7143" max="7146" width="10.5703125" style="1" customWidth="1"/>
    <col min="7147" max="7150" width="10.85546875" style="1" customWidth="1"/>
    <col min="7151" max="7382" width="9.140625" style="1"/>
    <col min="7383" max="7384" width="1.140625" style="1" customWidth="1"/>
    <col min="7385" max="7385" width="36.28515625" style="1" customWidth="1"/>
    <col min="7386" max="7386" width="9" style="1" customWidth="1"/>
    <col min="7387" max="7387" width="0" style="1" hidden="1" customWidth="1"/>
    <col min="7388" max="7388" width="19.85546875" style="1" customWidth="1"/>
    <col min="7389" max="7389" width="7.85546875" style="1" customWidth="1"/>
    <col min="7390" max="7390" width="5.85546875" style="1" customWidth="1"/>
    <col min="7391" max="7391" width="7.140625" style="1" customWidth="1"/>
    <col min="7392" max="7392" width="8" style="1" customWidth="1"/>
    <col min="7393" max="7393" width="9.140625" style="1"/>
    <col min="7394" max="7394" width="6.140625" style="1" customWidth="1"/>
    <col min="7395" max="7397" width="8.140625" style="1" customWidth="1"/>
    <col min="7398" max="7398" width="9.140625" style="1"/>
    <col min="7399" max="7402" width="10.5703125" style="1" customWidth="1"/>
    <col min="7403" max="7406" width="10.85546875" style="1" customWidth="1"/>
    <col min="7407" max="7638" width="9.140625" style="1"/>
    <col min="7639" max="7640" width="1.140625" style="1" customWidth="1"/>
    <col min="7641" max="7641" width="36.28515625" style="1" customWidth="1"/>
    <col min="7642" max="7642" width="9" style="1" customWidth="1"/>
    <col min="7643" max="7643" width="0" style="1" hidden="1" customWidth="1"/>
    <col min="7644" max="7644" width="19.85546875" style="1" customWidth="1"/>
    <col min="7645" max="7645" width="7.85546875" style="1" customWidth="1"/>
    <col min="7646" max="7646" width="5.85546875" style="1" customWidth="1"/>
    <col min="7647" max="7647" width="7.140625" style="1" customWidth="1"/>
    <col min="7648" max="7648" width="8" style="1" customWidth="1"/>
    <col min="7649" max="7649" width="9.140625" style="1"/>
    <col min="7650" max="7650" width="6.140625" style="1" customWidth="1"/>
    <col min="7651" max="7653" width="8.140625" style="1" customWidth="1"/>
    <col min="7654" max="7654" width="9.140625" style="1"/>
    <col min="7655" max="7658" width="10.5703125" style="1" customWidth="1"/>
    <col min="7659" max="7662" width="10.85546875" style="1" customWidth="1"/>
    <col min="7663" max="7894" width="9.140625" style="1"/>
    <col min="7895" max="7896" width="1.140625" style="1" customWidth="1"/>
    <col min="7897" max="7897" width="36.28515625" style="1" customWidth="1"/>
    <col min="7898" max="7898" width="9" style="1" customWidth="1"/>
    <col min="7899" max="7899" width="0" style="1" hidden="1" customWidth="1"/>
    <col min="7900" max="7900" width="19.85546875" style="1" customWidth="1"/>
    <col min="7901" max="7901" width="7.85546875" style="1" customWidth="1"/>
    <col min="7902" max="7902" width="5.85546875" style="1" customWidth="1"/>
    <col min="7903" max="7903" width="7.140625" style="1" customWidth="1"/>
    <col min="7904" max="7904" width="8" style="1" customWidth="1"/>
    <col min="7905" max="7905" width="9.140625" style="1"/>
    <col min="7906" max="7906" width="6.140625" style="1" customWidth="1"/>
    <col min="7907" max="7909" width="8.140625" style="1" customWidth="1"/>
    <col min="7910" max="7910" width="9.140625" style="1"/>
    <col min="7911" max="7914" width="10.5703125" style="1" customWidth="1"/>
    <col min="7915" max="7918" width="10.85546875" style="1" customWidth="1"/>
    <col min="7919" max="8150" width="9.140625" style="1"/>
    <col min="8151" max="8152" width="1.140625" style="1" customWidth="1"/>
    <col min="8153" max="8153" width="36.28515625" style="1" customWidth="1"/>
    <col min="8154" max="8154" width="9" style="1" customWidth="1"/>
    <col min="8155" max="8155" width="0" style="1" hidden="1" customWidth="1"/>
    <col min="8156" max="8156" width="19.85546875" style="1" customWidth="1"/>
    <col min="8157" max="8157" width="7.85546875" style="1" customWidth="1"/>
    <col min="8158" max="8158" width="5.85546875" style="1" customWidth="1"/>
    <col min="8159" max="8159" width="7.140625" style="1" customWidth="1"/>
    <col min="8160" max="8160" width="8" style="1" customWidth="1"/>
    <col min="8161" max="8161" width="9.140625" style="1"/>
    <col min="8162" max="8162" width="6.140625" style="1" customWidth="1"/>
    <col min="8163" max="8165" width="8.140625" style="1" customWidth="1"/>
    <col min="8166" max="8166" width="9.140625" style="1"/>
    <col min="8167" max="8170" width="10.5703125" style="1" customWidth="1"/>
    <col min="8171" max="8174" width="10.85546875" style="1" customWidth="1"/>
    <col min="8175" max="8406" width="9.140625" style="1"/>
    <col min="8407" max="8408" width="1.140625" style="1" customWidth="1"/>
    <col min="8409" max="8409" width="36.28515625" style="1" customWidth="1"/>
    <col min="8410" max="8410" width="9" style="1" customWidth="1"/>
    <col min="8411" max="8411" width="0" style="1" hidden="1" customWidth="1"/>
    <col min="8412" max="8412" width="19.85546875" style="1" customWidth="1"/>
    <col min="8413" max="8413" width="7.85546875" style="1" customWidth="1"/>
    <col min="8414" max="8414" width="5.85546875" style="1" customWidth="1"/>
    <col min="8415" max="8415" width="7.140625" style="1" customWidth="1"/>
    <col min="8416" max="8416" width="8" style="1" customWidth="1"/>
    <col min="8417" max="8417" width="9.140625" style="1"/>
    <col min="8418" max="8418" width="6.140625" style="1" customWidth="1"/>
    <col min="8419" max="8421" width="8.140625" style="1" customWidth="1"/>
    <col min="8422" max="8422" width="9.140625" style="1"/>
    <col min="8423" max="8426" width="10.5703125" style="1" customWidth="1"/>
    <col min="8427" max="8430" width="10.85546875" style="1" customWidth="1"/>
    <col min="8431" max="8662" width="9.140625" style="1"/>
    <col min="8663" max="8664" width="1.140625" style="1" customWidth="1"/>
    <col min="8665" max="8665" width="36.28515625" style="1" customWidth="1"/>
    <col min="8666" max="8666" width="9" style="1" customWidth="1"/>
    <col min="8667" max="8667" width="0" style="1" hidden="1" customWidth="1"/>
    <col min="8668" max="8668" width="19.85546875" style="1" customWidth="1"/>
    <col min="8669" max="8669" width="7.85546875" style="1" customWidth="1"/>
    <col min="8670" max="8670" width="5.85546875" style="1" customWidth="1"/>
    <col min="8671" max="8671" width="7.140625" style="1" customWidth="1"/>
    <col min="8672" max="8672" width="8" style="1" customWidth="1"/>
    <col min="8673" max="8673" width="9.140625" style="1"/>
    <col min="8674" max="8674" width="6.140625" style="1" customWidth="1"/>
    <col min="8675" max="8677" width="8.140625" style="1" customWidth="1"/>
    <col min="8678" max="8678" width="9.140625" style="1"/>
    <col min="8679" max="8682" width="10.5703125" style="1" customWidth="1"/>
    <col min="8683" max="8686" width="10.85546875" style="1" customWidth="1"/>
    <col min="8687" max="8918" width="9.140625" style="1"/>
    <col min="8919" max="8920" width="1.140625" style="1" customWidth="1"/>
    <col min="8921" max="8921" width="36.28515625" style="1" customWidth="1"/>
    <col min="8922" max="8922" width="9" style="1" customWidth="1"/>
    <col min="8923" max="8923" width="0" style="1" hidden="1" customWidth="1"/>
    <col min="8924" max="8924" width="19.85546875" style="1" customWidth="1"/>
    <col min="8925" max="8925" width="7.85546875" style="1" customWidth="1"/>
    <col min="8926" max="8926" width="5.85546875" style="1" customWidth="1"/>
    <col min="8927" max="8927" width="7.140625" style="1" customWidth="1"/>
    <col min="8928" max="8928" width="8" style="1" customWidth="1"/>
    <col min="8929" max="8929" width="9.140625" style="1"/>
    <col min="8930" max="8930" width="6.140625" style="1" customWidth="1"/>
    <col min="8931" max="8933" width="8.140625" style="1" customWidth="1"/>
    <col min="8934" max="8934" width="9.140625" style="1"/>
    <col min="8935" max="8938" width="10.5703125" style="1" customWidth="1"/>
    <col min="8939" max="8942" width="10.85546875" style="1" customWidth="1"/>
    <col min="8943" max="9174" width="9.140625" style="1"/>
    <col min="9175" max="9176" width="1.140625" style="1" customWidth="1"/>
    <col min="9177" max="9177" width="36.28515625" style="1" customWidth="1"/>
    <col min="9178" max="9178" width="9" style="1" customWidth="1"/>
    <col min="9179" max="9179" width="0" style="1" hidden="1" customWidth="1"/>
    <col min="9180" max="9180" width="19.85546875" style="1" customWidth="1"/>
    <col min="9181" max="9181" width="7.85546875" style="1" customWidth="1"/>
    <col min="9182" max="9182" width="5.85546875" style="1" customWidth="1"/>
    <col min="9183" max="9183" width="7.140625" style="1" customWidth="1"/>
    <col min="9184" max="9184" width="8" style="1" customWidth="1"/>
    <col min="9185" max="9185" width="9.140625" style="1"/>
    <col min="9186" max="9186" width="6.140625" style="1" customWidth="1"/>
    <col min="9187" max="9189" width="8.140625" style="1" customWidth="1"/>
    <col min="9190" max="9190" width="9.140625" style="1"/>
    <col min="9191" max="9194" width="10.5703125" style="1" customWidth="1"/>
    <col min="9195" max="9198" width="10.85546875" style="1" customWidth="1"/>
    <col min="9199" max="9430" width="9.140625" style="1"/>
    <col min="9431" max="9432" width="1.140625" style="1" customWidth="1"/>
    <col min="9433" max="9433" width="36.28515625" style="1" customWidth="1"/>
    <col min="9434" max="9434" width="9" style="1" customWidth="1"/>
    <col min="9435" max="9435" width="0" style="1" hidden="1" customWidth="1"/>
    <col min="9436" max="9436" width="19.85546875" style="1" customWidth="1"/>
    <col min="9437" max="9437" width="7.85546875" style="1" customWidth="1"/>
    <col min="9438" max="9438" width="5.85546875" style="1" customWidth="1"/>
    <col min="9439" max="9439" width="7.140625" style="1" customWidth="1"/>
    <col min="9440" max="9440" width="8" style="1" customWidth="1"/>
    <col min="9441" max="9441" width="9.140625" style="1"/>
    <col min="9442" max="9442" width="6.140625" style="1" customWidth="1"/>
    <col min="9443" max="9445" width="8.140625" style="1" customWidth="1"/>
    <col min="9446" max="9446" width="9.140625" style="1"/>
    <col min="9447" max="9450" width="10.5703125" style="1" customWidth="1"/>
    <col min="9451" max="9454" width="10.85546875" style="1" customWidth="1"/>
    <col min="9455" max="9686" width="9.140625" style="1"/>
    <col min="9687" max="9688" width="1.140625" style="1" customWidth="1"/>
    <col min="9689" max="9689" width="36.28515625" style="1" customWidth="1"/>
    <col min="9690" max="9690" width="9" style="1" customWidth="1"/>
    <col min="9691" max="9691" width="0" style="1" hidden="1" customWidth="1"/>
    <col min="9692" max="9692" width="19.85546875" style="1" customWidth="1"/>
    <col min="9693" max="9693" width="7.85546875" style="1" customWidth="1"/>
    <col min="9694" max="9694" width="5.85546875" style="1" customWidth="1"/>
    <col min="9695" max="9695" width="7.140625" style="1" customWidth="1"/>
    <col min="9696" max="9696" width="8" style="1" customWidth="1"/>
    <col min="9697" max="9697" width="9.140625" style="1"/>
    <col min="9698" max="9698" width="6.140625" style="1" customWidth="1"/>
    <col min="9699" max="9701" width="8.140625" style="1" customWidth="1"/>
    <col min="9702" max="9702" width="9.140625" style="1"/>
    <col min="9703" max="9706" width="10.5703125" style="1" customWidth="1"/>
    <col min="9707" max="9710" width="10.85546875" style="1" customWidth="1"/>
    <col min="9711" max="9942" width="9.140625" style="1"/>
    <col min="9943" max="9944" width="1.140625" style="1" customWidth="1"/>
    <col min="9945" max="9945" width="36.28515625" style="1" customWidth="1"/>
    <col min="9946" max="9946" width="9" style="1" customWidth="1"/>
    <col min="9947" max="9947" width="0" style="1" hidden="1" customWidth="1"/>
    <col min="9948" max="9948" width="19.85546875" style="1" customWidth="1"/>
    <col min="9949" max="9949" width="7.85546875" style="1" customWidth="1"/>
    <col min="9950" max="9950" width="5.85546875" style="1" customWidth="1"/>
    <col min="9951" max="9951" width="7.140625" style="1" customWidth="1"/>
    <col min="9952" max="9952" width="8" style="1" customWidth="1"/>
    <col min="9953" max="9953" width="9.140625" style="1"/>
    <col min="9954" max="9954" width="6.140625" style="1" customWidth="1"/>
    <col min="9955" max="9957" width="8.140625" style="1" customWidth="1"/>
    <col min="9958" max="9958" width="9.140625" style="1"/>
    <col min="9959" max="9962" width="10.5703125" style="1" customWidth="1"/>
    <col min="9963" max="9966" width="10.85546875" style="1" customWidth="1"/>
    <col min="9967" max="10198" width="9.140625" style="1"/>
    <col min="10199" max="10200" width="1.140625" style="1" customWidth="1"/>
    <col min="10201" max="10201" width="36.28515625" style="1" customWidth="1"/>
    <col min="10202" max="10202" width="9" style="1" customWidth="1"/>
    <col min="10203" max="10203" width="0" style="1" hidden="1" customWidth="1"/>
    <col min="10204" max="10204" width="19.85546875" style="1" customWidth="1"/>
    <col min="10205" max="10205" width="7.85546875" style="1" customWidth="1"/>
    <col min="10206" max="10206" width="5.85546875" style="1" customWidth="1"/>
    <col min="10207" max="10207" width="7.140625" style="1" customWidth="1"/>
    <col min="10208" max="10208" width="8" style="1" customWidth="1"/>
    <col min="10209" max="10209" width="9.140625" style="1"/>
    <col min="10210" max="10210" width="6.140625" style="1" customWidth="1"/>
    <col min="10211" max="10213" width="8.140625" style="1" customWidth="1"/>
    <col min="10214" max="10214" width="9.140625" style="1"/>
    <col min="10215" max="10218" width="10.5703125" style="1" customWidth="1"/>
    <col min="10219" max="10222" width="10.85546875" style="1" customWidth="1"/>
    <col min="10223" max="10454" width="9.140625" style="1"/>
    <col min="10455" max="10456" width="1.140625" style="1" customWidth="1"/>
    <col min="10457" max="10457" width="36.28515625" style="1" customWidth="1"/>
    <col min="10458" max="10458" width="9" style="1" customWidth="1"/>
    <col min="10459" max="10459" width="0" style="1" hidden="1" customWidth="1"/>
    <col min="10460" max="10460" width="19.85546875" style="1" customWidth="1"/>
    <col min="10461" max="10461" width="7.85546875" style="1" customWidth="1"/>
    <col min="10462" max="10462" width="5.85546875" style="1" customWidth="1"/>
    <col min="10463" max="10463" width="7.140625" style="1" customWidth="1"/>
    <col min="10464" max="10464" width="8" style="1" customWidth="1"/>
    <col min="10465" max="10465" width="9.140625" style="1"/>
    <col min="10466" max="10466" width="6.140625" style="1" customWidth="1"/>
    <col min="10467" max="10469" width="8.140625" style="1" customWidth="1"/>
    <col min="10470" max="10470" width="9.140625" style="1"/>
    <col min="10471" max="10474" width="10.5703125" style="1" customWidth="1"/>
    <col min="10475" max="10478" width="10.85546875" style="1" customWidth="1"/>
    <col min="10479" max="10710" width="9.140625" style="1"/>
    <col min="10711" max="10712" width="1.140625" style="1" customWidth="1"/>
    <col min="10713" max="10713" width="36.28515625" style="1" customWidth="1"/>
    <col min="10714" max="10714" width="9" style="1" customWidth="1"/>
    <col min="10715" max="10715" width="0" style="1" hidden="1" customWidth="1"/>
    <col min="10716" max="10716" width="19.85546875" style="1" customWidth="1"/>
    <col min="10717" max="10717" width="7.85546875" style="1" customWidth="1"/>
    <col min="10718" max="10718" width="5.85546875" style="1" customWidth="1"/>
    <col min="10719" max="10719" width="7.140625" style="1" customWidth="1"/>
    <col min="10720" max="10720" width="8" style="1" customWidth="1"/>
    <col min="10721" max="10721" width="9.140625" style="1"/>
    <col min="10722" max="10722" width="6.140625" style="1" customWidth="1"/>
    <col min="10723" max="10725" width="8.140625" style="1" customWidth="1"/>
    <col min="10726" max="10726" width="9.140625" style="1"/>
    <col min="10727" max="10730" width="10.5703125" style="1" customWidth="1"/>
    <col min="10731" max="10734" width="10.85546875" style="1" customWidth="1"/>
    <col min="10735" max="10966" width="9.140625" style="1"/>
    <col min="10967" max="10968" width="1.140625" style="1" customWidth="1"/>
    <col min="10969" max="10969" width="36.28515625" style="1" customWidth="1"/>
    <col min="10970" max="10970" width="9" style="1" customWidth="1"/>
    <col min="10971" max="10971" width="0" style="1" hidden="1" customWidth="1"/>
    <col min="10972" max="10972" width="19.85546875" style="1" customWidth="1"/>
    <col min="10973" max="10973" width="7.85546875" style="1" customWidth="1"/>
    <col min="10974" max="10974" width="5.85546875" style="1" customWidth="1"/>
    <col min="10975" max="10975" width="7.140625" style="1" customWidth="1"/>
    <col min="10976" max="10976" width="8" style="1" customWidth="1"/>
    <col min="10977" max="10977" width="9.140625" style="1"/>
    <col min="10978" max="10978" width="6.140625" style="1" customWidth="1"/>
    <col min="10979" max="10981" width="8.140625" style="1" customWidth="1"/>
    <col min="10982" max="10982" width="9.140625" style="1"/>
    <col min="10983" max="10986" width="10.5703125" style="1" customWidth="1"/>
    <col min="10987" max="10990" width="10.85546875" style="1" customWidth="1"/>
    <col min="10991" max="11222" width="9.140625" style="1"/>
    <col min="11223" max="11224" width="1.140625" style="1" customWidth="1"/>
    <col min="11225" max="11225" width="36.28515625" style="1" customWidth="1"/>
    <col min="11226" max="11226" width="9" style="1" customWidth="1"/>
    <col min="11227" max="11227" width="0" style="1" hidden="1" customWidth="1"/>
    <col min="11228" max="11228" width="19.85546875" style="1" customWidth="1"/>
    <col min="11229" max="11229" width="7.85546875" style="1" customWidth="1"/>
    <col min="11230" max="11230" width="5.85546875" style="1" customWidth="1"/>
    <col min="11231" max="11231" width="7.140625" style="1" customWidth="1"/>
    <col min="11232" max="11232" width="8" style="1" customWidth="1"/>
    <col min="11233" max="11233" width="9.140625" style="1"/>
    <col min="11234" max="11234" width="6.140625" style="1" customWidth="1"/>
    <col min="11235" max="11237" width="8.140625" style="1" customWidth="1"/>
    <col min="11238" max="11238" width="9.140625" style="1"/>
    <col min="11239" max="11242" width="10.5703125" style="1" customWidth="1"/>
    <col min="11243" max="11246" width="10.85546875" style="1" customWidth="1"/>
    <col min="11247" max="11478" width="9.140625" style="1"/>
    <col min="11479" max="11480" width="1.140625" style="1" customWidth="1"/>
    <col min="11481" max="11481" width="36.28515625" style="1" customWidth="1"/>
    <col min="11482" max="11482" width="9" style="1" customWidth="1"/>
    <col min="11483" max="11483" width="0" style="1" hidden="1" customWidth="1"/>
    <col min="11484" max="11484" width="19.85546875" style="1" customWidth="1"/>
    <col min="11485" max="11485" width="7.85546875" style="1" customWidth="1"/>
    <col min="11486" max="11486" width="5.85546875" style="1" customWidth="1"/>
    <col min="11487" max="11487" width="7.140625" style="1" customWidth="1"/>
    <col min="11488" max="11488" width="8" style="1" customWidth="1"/>
    <col min="11489" max="11489" width="9.140625" style="1"/>
    <col min="11490" max="11490" width="6.140625" style="1" customWidth="1"/>
    <col min="11491" max="11493" width="8.140625" style="1" customWidth="1"/>
    <col min="11494" max="11494" width="9.140625" style="1"/>
    <col min="11495" max="11498" width="10.5703125" style="1" customWidth="1"/>
    <col min="11499" max="11502" width="10.85546875" style="1" customWidth="1"/>
    <col min="11503" max="11734" width="9.140625" style="1"/>
    <col min="11735" max="11736" width="1.140625" style="1" customWidth="1"/>
    <col min="11737" max="11737" width="36.28515625" style="1" customWidth="1"/>
    <col min="11738" max="11738" width="9" style="1" customWidth="1"/>
    <col min="11739" max="11739" width="0" style="1" hidden="1" customWidth="1"/>
    <col min="11740" max="11740" width="19.85546875" style="1" customWidth="1"/>
    <col min="11741" max="11741" width="7.85546875" style="1" customWidth="1"/>
    <col min="11742" max="11742" width="5.85546875" style="1" customWidth="1"/>
    <col min="11743" max="11743" width="7.140625" style="1" customWidth="1"/>
    <col min="11744" max="11744" width="8" style="1" customWidth="1"/>
    <col min="11745" max="11745" width="9.140625" style="1"/>
    <col min="11746" max="11746" width="6.140625" style="1" customWidth="1"/>
    <col min="11747" max="11749" width="8.140625" style="1" customWidth="1"/>
    <col min="11750" max="11750" width="9.140625" style="1"/>
    <col min="11751" max="11754" width="10.5703125" style="1" customWidth="1"/>
    <col min="11755" max="11758" width="10.85546875" style="1" customWidth="1"/>
    <col min="11759" max="11990" width="9.140625" style="1"/>
    <col min="11991" max="11992" width="1.140625" style="1" customWidth="1"/>
    <col min="11993" max="11993" width="36.28515625" style="1" customWidth="1"/>
    <col min="11994" max="11994" width="9" style="1" customWidth="1"/>
    <col min="11995" max="11995" width="0" style="1" hidden="1" customWidth="1"/>
    <col min="11996" max="11996" width="19.85546875" style="1" customWidth="1"/>
    <col min="11997" max="11997" width="7.85546875" style="1" customWidth="1"/>
    <col min="11998" max="11998" width="5.85546875" style="1" customWidth="1"/>
    <col min="11999" max="11999" width="7.140625" style="1" customWidth="1"/>
    <col min="12000" max="12000" width="8" style="1" customWidth="1"/>
    <col min="12001" max="12001" width="9.140625" style="1"/>
    <col min="12002" max="12002" width="6.140625" style="1" customWidth="1"/>
    <col min="12003" max="12005" width="8.140625" style="1" customWidth="1"/>
    <col min="12006" max="12006" width="9.140625" style="1"/>
    <col min="12007" max="12010" width="10.5703125" style="1" customWidth="1"/>
    <col min="12011" max="12014" width="10.85546875" style="1" customWidth="1"/>
    <col min="12015" max="12246" width="9.140625" style="1"/>
    <col min="12247" max="12248" width="1.140625" style="1" customWidth="1"/>
    <col min="12249" max="12249" width="36.28515625" style="1" customWidth="1"/>
    <col min="12250" max="12250" width="9" style="1" customWidth="1"/>
    <col min="12251" max="12251" width="0" style="1" hidden="1" customWidth="1"/>
    <col min="12252" max="12252" width="19.85546875" style="1" customWidth="1"/>
    <col min="12253" max="12253" width="7.85546875" style="1" customWidth="1"/>
    <col min="12254" max="12254" width="5.85546875" style="1" customWidth="1"/>
    <col min="12255" max="12255" width="7.140625" style="1" customWidth="1"/>
    <col min="12256" max="12256" width="8" style="1" customWidth="1"/>
    <col min="12257" max="12257" width="9.140625" style="1"/>
    <col min="12258" max="12258" width="6.140625" style="1" customWidth="1"/>
    <col min="12259" max="12261" width="8.140625" style="1" customWidth="1"/>
    <col min="12262" max="12262" width="9.140625" style="1"/>
    <col min="12263" max="12266" width="10.5703125" style="1" customWidth="1"/>
    <col min="12267" max="12270" width="10.85546875" style="1" customWidth="1"/>
    <col min="12271" max="12502" width="9.140625" style="1"/>
    <col min="12503" max="12504" width="1.140625" style="1" customWidth="1"/>
    <col min="12505" max="12505" width="36.28515625" style="1" customWidth="1"/>
    <col min="12506" max="12506" width="9" style="1" customWidth="1"/>
    <col min="12507" max="12507" width="0" style="1" hidden="1" customWidth="1"/>
    <col min="12508" max="12508" width="19.85546875" style="1" customWidth="1"/>
    <col min="12509" max="12509" width="7.85546875" style="1" customWidth="1"/>
    <col min="12510" max="12510" width="5.85546875" style="1" customWidth="1"/>
    <col min="12511" max="12511" width="7.140625" style="1" customWidth="1"/>
    <col min="12512" max="12512" width="8" style="1" customWidth="1"/>
    <col min="12513" max="12513" width="9.140625" style="1"/>
    <col min="12514" max="12514" width="6.140625" style="1" customWidth="1"/>
    <col min="12515" max="12517" width="8.140625" style="1" customWidth="1"/>
    <col min="12518" max="12518" width="9.140625" style="1"/>
    <col min="12519" max="12522" width="10.5703125" style="1" customWidth="1"/>
    <col min="12523" max="12526" width="10.85546875" style="1" customWidth="1"/>
    <col min="12527" max="12758" width="9.140625" style="1"/>
    <col min="12759" max="12760" width="1.140625" style="1" customWidth="1"/>
    <col min="12761" max="12761" width="36.28515625" style="1" customWidth="1"/>
    <col min="12762" max="12762" width="9" style="1" customWidth="1"/>
    <col min="12763" max="12763" width="0" style="1" hidden="1" customWidth="1"/>
    <col min="12764" max="12764" width="19.85546875" style="1" customWidth="1"/>
    <col min="12765" max="12765" width="7.85546875" style="1" customWidth="1"/>
    <col min="12766" max="12766" width="5.85546875" style="1" customWidth="1"/>
    <col min="12767" max="12767" width="7.140625" style="1" customWidth="1"/>
    <col min="12768" max="12768" width="8" style="1" customWidth="1"/>
    <col min="12769" max="12769" width="9.140625" style="1"/>
    <col min="12770" max="12770" width="6.140625" style="1" customWidth="1"/>
    <col min="12771" max="12773" width="8.140625" style="1" customWidth="1"/>
    <col min="12774" max="12774" width="9.140625" style="1"/>
    <col min="12775" max="12778" width="10.5703125" style="1" customWidth="1"/>
    <col min="12779" max="12782" width="10.85546875" style="1" customWidth="1"/>
    <col min="12783" max="13014" width="9.140625" style="1"/>
    <col min="13015" max="13016" width="1.140625" style="1" customWidth="1"/>
    <col min="13017" max="13017" width="36.28515625" style="1" customWidth="1"/>
    <col min="13018" max="13018" width="9" style="1" customWidth="1"/>
    <col min="13019" max="13019" width="0" style="1" hidden="1" customWidth="1"/>
    <col min="13020" max="13020" width="19.85546875" style="1" customWidth="1"/>
    <col min="13021" max="13021" width="7.85546875" style="1" customWidth="1"/>
    <col min="13022" max="13022" width="5.85546875" style="1" customWidth="1"/>
    <col min="13023" max="13023" width="7.140625" style="1" customWidth="1"/>
    <col min="13024" max="13024" width="8" style="1" customWidth="1"/>
    <col min="13025" max="13025" width="9.140625" style="1"/>
    <col min="13026" max="13026" width="6.140625" style="1" customWidth="1"/>
    <col min="13027" max="13029" width="8.140625" style="1" customWidth="1"/>
    <col min="13030" max="13030" width="9.140625" style="1"/>
    <col min="13031" max="13034" width="10.5703125" style="1" customWidth="1"/>
    <col min="13035" max="13038" width="10.85546875" style="1" customWidth="1"/>
    <col min="13039" max="13270" width="9.140625" style="1"/>
    <col min="13271" max="13272" width="1.140625" style="1" customWidth="1"/>
    <col min="13273" max="13273" width="36.28515625" style="1" customWidth="1"/>
    <col min="13274" max="13274" width="9" style="1" customWidth="1"/>
    <col min="13275" max="13275" width="0" style="1" hidden="1" customWidth="1"/>
    <col min="13276" max="13276" width="19.85546875" style="1" customWidth="1"/>
    <col min="13277" max="13277" width="7.85546875" style="1" customWidth="1"/>
    <col min="13278" max="13278" width="5.85546875" style="1" customWidth="1"/>
    <col min="13279" max="13279" width="7.140625" style="1" customWidth="1"/>
    <col min="13280" max="13280" width="8" style="1" customWidth="1"/>
    <col min="13281" max="13281" width="9.140625" style="1"/>
    <col min="13282" max="13282" width="6.140625" style="1" customWidth="1"/>
    <col min="13283" max="13285" width="8.140625" style="1" customWidth="1"/>
    <col min="13286" max="13286" width="9.140625" style="1"/>
    <col min="13287" max="13290" width="10.5703125" style="1" customWidth="1"/>
    <col min="13291" max="13294" width="10.85546875" style="1" customWidth="1"/>
    <col min="13295" max="13526" width="9.140625" style="1"/>
    <col min="13527" max="13528" width="1.140625" style="1" customWidth="1"/>
    <col min="13529" max="13529" width="36.28515625" style="1" customWidth="1"/>
    <col min="13530" max="13530" width="9" style="1" customWidth="1"/>
    <col min="13531" max="13531" width="0" style="1" hidden="1" customWidth="1"/>
    <col min="13532" max="13532" width="19.85546875" style="1" customWidth="1"/>
    <col min="13533" max="13533" width="7.85546875" style="1" customWidth="1"/>
    <col min="13534" max="13534" width="5.85546875" style="1" customWidth="1"/>
    <col min="13535" max="13535" width="7.140625" style="1" customWidth="1"/>
    <col min="13536" max="13536" width="8" style="1" customWidth="1"/>
    <col min="13537" max="13537" width="9.140625" style="1"/>
    <col min="13538" max="13538" width="6.140625" style="1" customWidth="1"/>
    <col min="13539" max="13541" width="8.140625" style="1" customWidth="1"/>
    <col min="13542" max="13542" width="9.140625" style="1"/>
    <col min="13543" max="13546" width="10.5703125" style="1" customWidth="1"/>
    <col min="13547" max="13550" width="10.85546875" style="1" customWidth="1"/>
    <col min="13551" max="13782" width="9.140625" style="1"/>
    <col min="13783" max="13784" width="1.140625" style="1" customWidth="1"/>
    <col min="13785" max="13785" width="36.28515625" style="1" customWidth="1"/>
    <col min="13786" max="13786" width="9" style="1" customWidth="1"/>
    <col min="13787" max="13787" width="0" style="1" hidden="1" customWidth="1"/>
    <col min="13788" max="13788" width="19.85546875" style="1" customWidth="1"/>
    <col min="13789" max="13789" width="7.85546875" style="1" customWidth="1"/>
    <col min="13790" max="13790" width="5.85546875" style="1" customWidth="1"/>
    <col min="13791" max="13791" width="7.140625" style="1" customWidth="1"/>
    <col min="13792" max="13792" width="8" style="1" customWidth="1"/>
    <col min="13793" max="13793" width="9.140625" style="1"/>
    <col min="13794" max="13794" width="6.140625" style="1" customWidth="1"/>
    <col min="13795" max="13797" width="8.140625" style="1" customWidth="1"/>
    <col min="13798" max="13798" width="9.140625" style="1"/>
    <col min="13799" max="13802" width="10.5703125" style="1" customWidth="1"/>
    <col min="13803" max="13806" width="10.85546875" style="1" customWidth="1"/>
    <col min="13807" max="14038" width="9.140625" style="1"/>
    <col min="14039" max="14040" width="1.140625" style="1" customWidth="1"/>
    <col min="14041" max="14041" width="36.28515625" style="1" customWidth="1"/>
    <col min="14042" max="14042" width="9" style="1" customWidth="1"/>
    <col min="14043" max="14043" width="0" style="1" hidden="1" customWidth="1"/>
    <col min="14044" max="14044" width="19.85546875" style="1" customWidth="1"/>
    <col min="14045" max="14045" width="7.85546875" style="1" customWidth="1"/>
    <col min="14046" max="14046" width="5.85546875" style="1" customWidth="1"/>
    <col min="14047" max="14047" width="7.140625" style="1" customWidth="1"/>
    <col min="14048" max="14048" width="8" style="1" customWidth="1"/>
    <col min="14049" max="14049" width="9.140625" style="1"/>
    <col min="14050" max="14050" width="6.140625" style="1" customWidth="1"/>
    <col min="14051" max="14053" width="8.140625" style="1" customWidth="1"/>
    <col min="14054" max="14054" width="9.140625" style="1"/>
    <col min="14055" max="14058" width="10.5703125" style="1" customWidth="1"/>
    <col min="14059" max="14062" width="10.85546875" style="1" customWidth="1"/>
    <col min="14063" max="14294" width="9.140625" style="1"/>
    <col min="14295" max="14296" width="1.140625" style="1" customWidth="1"/>
    <col min="14297" max="14297" width="36.28515625" style="1" customWidth="1"/>
    <col min="14298" max="14298" width="9" style="1" customWidth="1"/>
    <col min="14299" max="14299" width="0" style="1" hidden="1" customWidth="1"/>
    <col min="14300" max="14300" width="19.85546875" style="1" customWidth="1"/>
    <col min="14301" max="14301" width="7.85546875" style="1" customWidth="1"/>
    <col min="14302" max="14302" width="5.85546875" style="1" customWidth="1"/>
    <col min="14303" max="14303" width="7.140625" style="1" customWidth="1"/>
    <col min="14304" max="14304" width="8" style="1" customWidth="1"/>
    <col min="14305" max="14305" width="9.140625" style="1"/>
    <col min="14306" max="14306" width="6.140625" style="1" customWidth="1"/>
    <col min="14307" max="14309" width="8.140625" style="1" customWidth="1"/>
    <col min="14310" max="14310" width="9.140625" style="1"/>
    <col min="14311" max="14314" width="10.5703125" style="1" customWidth="1"/>
    <col min="14315" max="14318" width="10.85546875" style="1" customWidth="1"/>
    <col min="14319" max="14550" width="9.140625" style="1"/>
    <col min="14551" max="14552" width="1.140625" style="1" customWidth="1"/>
    <col min="14553" max="14553" width="36.28515625" style="1" customWidth="1"/>
    <col min="14554" max="14554" width="9" style="1" customWidth="1"/>
    <col min="14555" max="14555" width="0" style="1" hidden="1" customWidth="1"/>
    <col min="14556" max="14556" width="19.85546875" style="1" customWidth="1"/>
    <col min="14557" max="14557" width="7.85546875" style="1" customWidth="1"/>
    <col min="14558" max="14558" width="5.85546875" style="1" customWidth="1"/>
    <col min="14559" max="14559" width="7.140625" style="1" customWidth="1"/>
    <col min="14560" max="14560" width="8" style="1" customWidth="1"/>
    <col min="14561" max="14561" width="9.140625" style="1"/>
    <col min="14562" max="14562" width="6.140625" style="1" customWidth="1"/>
    <col min="14563" max="14565" width="8.140625" style="1" customWidth="1"/>
    <col min="14566" max="14566" width="9.140625" style="1"/>
    <col min="14567" max="14570" width="10.5703125" style="1" customWidth="1"/>
    <col min="14571" max="14574" width="10.85546875" style="1" customWidth="1"/>
    <col min="14575" max="14806" width="9.140625" style="1"/>
    <col min="14807" max="14808" width="1.140625" style="1" customWidth="1"/>
    <col min="14809" max="14809" width="36.28515625" style="1" customWidth="1"/>
    <col min="14810" max="14810" width="9" style="1" customWidth="1"/>
    <col min="14811" max="14811" width="0" style="1" hidden="1" customWidth="1"/>
    <col min="14812" max="14812" width="19.85546875" style="1" customWidth="1"/>
    <col min="14813" max="14813" width="7.85546875" style="1" customWidth="1"/>
    <col min="14814" max="14814" width="5.85546875" style="1" customWidth="1"/>
    <col min="14815" max="14815" width="7.140625" style="1" customWidth="1"/>
    <col min="14816" max="14816" width="8" style="1" customWidth="1"/>
    <col min="14817" max="14817" width="9.140625" style="1"/>
    <col min="14818" max="14818" width="6.140625" style="1" customWidth="1"/>
    <col min="14819" max="14821" width="8.140625" style="1" customWidth="1"/>
    <col min="14822" max="14822" width="9.140625" style="1"/>
    <col min="14823" max="14826" width="10.5703125" style="1" customWidth="1"/>
    <col min="14827" max="14830" width="10.85546875" style="1" customWidth="1"/>
    <col min="14831" max="15062" width="9.140625" style="1"/>
    <col min="15063" max="15064" width="1.140625" style="1" customWidth="1"/>
    <col min="15065" max="15065" width="36.28515625" style="1" customWidth="1"/>
    <col min="15066" max="15066" width="9" style="1" customWidth="1"/>
    <col min="15067" max="15067" width="0" style="1" hidden="1" customWidth="1"/>
    <col min="15068" max="15068" width="19.85546875" style="1" customWidth="1"/>
    <col min="15069" max="15069" width="7.85546875" style="1" customWidth="1"/>
    <col min="15070" max="15070" width="5.85546875" style="1" customWidth="1"/>
    <col min="15071" max="15071" width="7.140625" style="1" customWidth="1"/>
    <col min="15072" max="15072" width="8" style="1" customWidth="1"/>
    <col min="15073" max="15073" width="9.140625" style="1"/>
    <col min="15074" max="15074" width="6.140625" style="1" customWidth="1"/>
    <col min="15075" max="15077" width="8.140625" style="1" customWidth="1"/>
    <col min="15078" max="15078" width="9.140625" style="1"/>
    <col min="15079" max="15082" width="10.5703125" style="1" customWidth="1"/>
    <col min="15083" max="15086" width="10.85546875" style="1" customWidth="1"/>
    <col min="15087" max="15318" width="9.140625" style="1"/>
    <col min="15319" max="15320" width="1.140625" style="1" customWidth="1"/>
    <col min="15321" max="15321" width="36.28515625" style="1" customWidth="1"/>
    <col min="15322" max="15322" width="9" style="1" customWidth="1"/>
    <col min="15323" max="15323" width="0" style="1" hidden="1" customWidth="1"/>
    <col min="15324" max="15324" width="19.85546875" style="1" customWidth="1"/>
    <col min="15325" max="15325" width="7.85546875" style="1" customWidth="1"/>
    <col min="15326" max="15326" width="5.85546875" style="1" customWidth="1"/>
    <col min="15327" max="15327" width="7.140625" style="1" customWidth="1"/>
    <col min="15328" max="15328" width="8" style="1" customWidth="1"/>
    <col min="15329" max="15329" width="9.140625" style="1"/>
    <col min="15330" max="15330" width="6.140625" style="1" customWidth="1"/>
    <col min="15331" max="15333" width="8.140625" style="1" customWidth="1"/>
    <col min="15334" max="15334" width="9.140625" style="1"/>
    <col min="15335" max="15338" width="10.5703125" style="1" customWidth="1"/>
    <col min="15339" max="15342" width="10.85546875" style="1" customWidth="1"/>
    <col min="15343" max="15574" width="9.140625" style="1"/>
    <col min="15575" max="15576" width="1.140625" style="1" customWidth="1"/>
    <col min="15577" max="15577" width="36.28515625" style="1" customWidth="1"/>
    <col min="15578" max="15578" width="9" style="1" customWidth="1"/>
    <col min="15579" max="15579" width="0" style="1" hidden="1" customWidth="1"/>
    <col min="15580" max="15580" width="19.85546875" style="1" customWidth="1"/>
    <col min="15581" max="15581" width="7.85546875" style="1" customWidth="1"/>
    <col min="15582" max="15582" width="5.85546875" style="1" customWidth="1"/>
    <col min="15583" max="15583" width="7.140625" style="1" customWidth="1"/>
    <col min="15584" max="15584" width="8" style="1" customWidth="1"/>
    <col min="15585" max="15585" width="9.140625" style="1"/>
    <col min="15586" max="15586" width="6.140625" style="1" customWidth="1"/>
    <col min="15587" max="15589" width="8.140625" style="1" customWidth="1"/>
    <col min="15590" max="15590" width="9.140625" style="1"/>
    <col min="15591" max="15594" width="10.5703125" style="1" customWidth="1"/>
    <col min="15595" max="15598" width="10.85546875" style="1" customWidth="1"/>
    <col min="15599" max="15830" width="9.140625" style="1"/>
    <col min="15831" max="15832" width="1.140625" style="1" customWidth="1"/>
    <col min="15833" max="15833" width="36.28515625" style="1" customWidth="1"/>
    <col min="15834" max="15834" width="9" style="1" customWidth="1"/>
    <col min="15835" max="15835" width="0" style="1" hidden="1" customWidth="1"/>
    <col min="15836" max="15836" width="19.85546875" style="1" customWidth="1"/>
    <col min="15837" max="15837" width="7.85546875" style="1" customWidth="1"/>
    <col min="15838" max="15838" width="5.85546875" style="1" customWidth="1"/>
    <col min="15839" max="15839" width="7.140625" style="1" customWidth="1"/>
    <col min="15840" max="15840" width="8" style="1" customWidth="1"/>
    <col min="15841" max="15841" width="9.140625" style="1"/>
    <col min="15842" max="15842" width="6.140625" style="1" customWidth="1"/>
    <col min="15843" max="15845" width="8.140625" style="1" customWidth="1"/>
    <col min="15846" max="15846" width="9.140625" style="1"/>
    <col min="15847" max="15850" width="10.5703125" style="1" customWidth="1"/>
    <col min="15851" max="15854" width="10.85546875" style="1" customWidth="1"/>
    <col min="15855" max="16086" width="9.140625" style="1"/>
    <col min="16087" max="16088" width="1.140625" style="1" customWidth="1"/>
    <col min="16089" max="16089" width="36.28515625" style="1" customWidth="1"/>
    <col min="16090" max="16090" width="9" style="1" customWidth="1"/>
    <col min="16091" max="16091" width="0" style="1" hidden="1" customWidth="1"/>
    <col min="16092" max="16092" width="19.85546875" style="1" customWidth="1"/>
    <col min="16093" max="16093" width="7.85546875" style="1" customWidth="1"/>
    <col min="16094" max="16094" width="5.85546875" style="1" customWidth="1"/>
    <col min="16095" max="16095" width="7.140625" style="1" customWidth="1"/>
    <col min="16096" max="16096" width="8" style="1" customWidth="1"/>
    <col min="16097" max="16097" width="9.140625" style="1"/>
    <col min="16098" max="16098" width="6.140625" style="1" customWidth="1"/>
    <col min="16099" max="16101" width="8.140625" style="1" customWidth="1"/>
    <col min="16102" max="16102" width="9.140625" style="1"/>
    <col min="16103" max="16106" width="10.5703125" style="1" customWidth="1"/>
    <col min="16107" max="16110" width="10.85546875" style="1" customWidth="1"/>
    <col min="16111" max="16384" width="9.140625" style="1"/>
  </cols>
  <sheetData>
    <row r="1" spans="2:23" ht="15.75" thickBot="1" x14ac:dyDescent="0.3">
      <c r="D1" s="6"/>
      <c r="H1" s="211"/>
      <c r="I1" s="211"/>
      <c r="J1" s="211"/>
      <c r="K1" s="211"/>
      <c r="L1" s="211"/>
      <c r="M1" s="211"/>
      <c r="N1" s="211"/>
      <c r="O1" s="211"/>
      <c r="P1" s="211"/>
      <c r="Q1" s="211"/>
      <c r="R1" s="211"/>
      <c r="S1" s="211"/>
      <c r="T1" s="211"/>
      <c r="U1" s="211"/>
      <c r="V1" s="211"/>
      <c r="W1" s="211"/>
    </row>
    <row r="2" spans="2:23" ht="21" hidden="1" thickBot="1" x14ac:dyDescent="0.35">
      <c r="B2" s="324" t="s">
        <v>0</v>
      </c>
      <c r="C2" s="324"/>
      <c r="D2" s="324"/>
      <c r="E2" s="324"/>
      <c r="F2" s="324"/>
      <c r="G2" s="201"/>
      <c r="H2" s="211"/>
      <c r="I2" s="211"/>
      <c r="J2" s="211"/>
      <c r="K2" s="211"/>
      <c r="L2" s="211"/>
      <c r="M2" s="211"/>
      <c r="N2" s="211"/>
      <c r="O2" s="211"/>
      <c r="P2" s="211"/>
      <c r="Q2" s="211"/>
      <c r="R2" s="211"/>
      <c r="S2" s="211"/>
      <c r="T2" s="211"/>
      <c r="U2" s="211"/>
      <c r="V2" s="211"/>
      <c r="W2" s="211"/>
    </row>
    <row r="3" spans="2:23" s="7" customFormat="1" ht="59.25" customHeight="1" thickBot="1" x14ac:dyDescent="0.3">
      <c r="B3" s="325" t="s">
        <v>1</v>
      </c>
      <c r="C3" s="326"/>
      <c r="D3" s="326"/>
      <c r="E3" s="8" t="s">
        <v>2</v>
      </c>
      <c r="F3" s="157" t="s">
        <v>3</v>
      </c>
      <c r="G3" s="157" t="s">
        <v>4</v>
      </c>
      <c r="K3" s="211"/>
      <c r="L3" s="211"/>
      <c r="M3" s="211"/>
      <c r="N3" s="211"/>
      <c r="O3" s="211"/>
      <c r="P3" s="211"/>
      <c r="Q3" s="211"/>
      <c r="R3" s="211"/>
      <c r="S3" s="211"/>
      <c r="T3" s="211"/>
      <c r="U3" s="211"/>
      <c r="V3" s="211"/>
      <c r="W3" s="211"/>
    </row>
    <row r="4" spans="2:23" s="7" customFormat="1" ht="15" customHeight="1" x14ac:dyDescent="0.25">
      <c r="B4" s="12"/>
      <c r="C4" s="13"/>
      <c r="D4" s="202"/>
      <c r="E4" s="14"/>
      <c r="F4" s="15"/>
      <c r="G4" s="15"/>
      <c r="K4" s="211"/>
      <c r="L4" s="211"/>
      <c r="M4" s="211"/>
      <c r="N4" s="211"/>
      <c r="O4" s="211"/>
      <c r="P4" s="211"/>
      <c r="Q4" s="211"/>
      <c r="R4" s="211"/>
      <c r="S4" s="211"/>
      <c r="T4" s="211"/>
      <c r="U4" s="211"/>
      <c r="V4" s="211"/>
      <c r="W4" s="211"/>
    </row>
    <row r="5" spans="2:23" ht="15" x14ac:dyDescent="0.25">
      <c r="B5" s="21" t="s">
        <v>219</v>
      </c>
      <c r="C5" s="22"/>
      <c r="D5" s="203"/>
      <c r="E5" s="23"/>
      <c r="F5" s="24"/>
      <c r="G5" s="25"/>
      <c r="K5" s="211"/>
      <c r="L5" s="211"/>
      <c r="M5" s="211"/>
      <c r="N5" s="211"/>
      <c r="O5" s="211"/>
      <c r="P5" s="211"/>
      <c r="Q5" s="211"/>
      <c r="R5" s="211"/>
      <c r="S5" s="211"/>
      <c r="T5" s="211"/>
      <c r="U5" s="211"/>
      <c r="V5" s="211"/>
      <c r="W5" s="211"/>
    </row>
    <row r="6" spans="2:23" ht="15.75" thickBot="1" x14ac:dyDescent="0.3">
      <c r="B6" s="31"/>
      <c r="C6" s="32"/>
      <c r="D6" s="204" t="s">
        <v>220</v>
      </c>
      <c r="E6" s="163">
        <v>90</v>
      </c>
      <c r="F6" s="33" t="s">
        <v>221</v>
      </c>
      <c r="G6" s="34" t="s">
        <v>222</v>
      </c>
      <c r="K6" s="211"/>
      <c r="L6" s="211"/>
      <c r="M6" s="211"/>
      <c r="N6" s="211"/>
      <c r="O6" s="211"/>
      <c r="P6" s="211"/>
      <c r="Q6" s="211"/>
      <c r="R6" s="211"/>
      <c r="S6" s="211"/>
      <c r="T6" s="211"/>
      <c r="U6" s="211"/>
      <c r="V6" s="211"/>
      <c r="W6" s="211"/>
    </row>
    <row r="7" spans="2:23" ht="15" x14ac:dyDescent="0.25">
      <c r="B7" s="21" t="s">
        <v>11</v>
      </c>
      <c r="C7" s="22"/>
      <c r="D7" s="203"/>
      <c r="E7" s="23"/>
      <c r="F7" s="24"/>
      <c r="G7" s="25"/>
      <c r="K7" s="211"/>
      <c r="L7" s="211"/>
      <c r="M7" s="211"/>
      <c r="N7" s="211"/>
      <c r="O7" s="211"/>
      <c r="P7" s="211"/>
      <c r="Q7" s="211"/>
      <c r="R7" s="211"/>
      <c r="S7" s="211"/>
      <c r="T7" s="211"/>
      <c r="U7" s="211"/>
      <c r="V7" s="211"/>
      <c r="W7" s="211"/>
    </row>
    <row r="8" spans="2:23" ht="15" x14ac:dyDescent="0.25">
      <c r="B8" s="49"/>
      <c r="C8" s="50"/>
      <c r="D8" s="205" t="s">
        <v>12</v>
      </c>
      <c r="E8" s="127" t="s">
        <v>13</v>
      </c>
      <c r="F8" s="51" t="s">
        <v>223</v>
      </c>
      <c r="G8" s="52" t="s">
        <v>224</v>
      </c>
      <c r="K8" s="211"/>
      <c r="L8" s="211"/>
      <c r="M8" s="211"/>
      <c r="N8" s="211"/>
      <c r="O8" s="211"/>
      <c r="P8" s="211"/>
      <c r="Q8" s="211"/>
      <c r="R8" s="211"/>
      <c r="S8" s="211"/>
      <c r="T8" s="211"/>
      <c r="U8" s="211"/>
      <c r="V8" s="211"/>
      <c r="W8" s="211"/>
    </row>
    <row r="9" spans="2:23" ht="26.25" x14ac:dyDescent="0.25">
      <c r="B9" s="49"/>
      <c r="C9" s="50"/>
      <c r="D9" s="205" t="s">
        <v>15</v>
      </c>
      <c r="E9" s="128">
        <v>130</v>
      </c>
      <c r="F9" s="170" t="s">
        <v>225</v>
      </c>
      <c r="G9" s="52" t="s">
        <v>224</v>
      </c>
      <c r="K9" s="211"/>
      <c r="L9" s="211"/>
      <c r="M9" s="211"/>
      <c r="N9" s="211"/>
      <c r="O9" s="211"/>
      <c r="P9" s="211"/>
      <c r="Q9" s="211"/>
      <c r="R9" s="211"/>
      <c r="S9" s="211"/>
      <c r="T9" s="211"/>
      <c r="U9" s="211"/>
      <c r="V9" s="211"/>
      <c r="W9" s="211"/>
    </row>
    <row r="10" spans="2:23" ht="15" x14ac:dyDescent="0.25">
      <c r="B10" s="49"/>
      <c r="C10" s="50"/>
      <c r="D10" s="205" t="s">
        <v>191</v>
      </c>
      <c r="E10" s="127" t="s">
        <v>192</v>
      </c>
      <c r="F10" s="51" t="s">
        <v>14</v>
      </c>
      <c r="G10" s="52" t="s">
        <v>224</v>
      </c>
      <c r="K10" s="211"/>
      <c r="L10" s="211"/>
      <c r="M10" s="211"/>
      <c r="N10" s="211"/>
      <c r="O10" s="211"/>
      <c r="P10" s="211"/>
      <c r="Q10" s="211"/>
      <c r="R10" s="211"/>
      <c r="S10" s="211"/>
      <c r="T10" s="211"/>
      <c r="U10" s="211"/>
      <c r="V10" s="211"/>
      <c r="W10" s="211"/>
    </row>
    <row r="11" spans="2:23" ht="15" x14ac:dyDescent="0.25">
      <c r="B11" s="49"/>
      <c r="C11" s="50"/>
      <c r="D11" s="205" t="s">
        <v>16</v>
      </c>
      <c r="E11" s="127" t="s">
        <v>17</v>
      </c>
      <c r="F11" s="51" t="s">
        <v>18</v>
      </c>
      <c r="G11" s="52" t="s">
        <v>224</v>
      </c>
      <c r="K11" s="211"/>
      <c r="L11" s="211"/>
      <c r="M11" s="211"/>
      <c r="N11" s="211"/>
      <c r="O11" s="211"/>
      <c r="P11" s="211"/>
      <c r="Q11" s="211"/>
      <c r="R11" s="211"/>
      <c r="S11" s="211"/>
      <c r="T11" s="211"/>
      <c r="U11" s="211"/>
      <c r="V11" s="211"/>
      <c r="W11" s="211"/>
    </row>
    <row r="12" spans="2:23" ht="15" x14ac:dyDescent="0.25">
      <c r="B12" s="49"/>
      <c r="C12" s="50"/>
      <c r="D12" s="205" t="s">
        <v>19</v>
      </c>
      <c r="E12" s="127" t="s">
        <v>20</v>
      </c>
      <c r="F12" s="51" t="s">
        <v>21</v>
      </c>
      <c r="G12" s="52" t="s">
        <v>224</v>
      </c>
      <c r="K12" s="211"/>
      <c r="L12" s="211"/>
      <c r="M12" s="211"/>
      <c r="N12" s="211"/>
      <c r="O12" s="211"/>
      <c r="P12" s="211"/>
      <c r="Q12" s="211"/>
      <c r="R12" s="211"/>
      <c r="S12" s="211"/>
      <c r="T12" s="211"/>
      <c r="U12" s="211"/>
      <c r="V12" s="211"/>
      <c r="W12" s="211"/>
    </row>
    <row r="13" spans="2:23" ht="39" x14ac:dyDescent="0.25">
      <c r="B13" s="49"/>
      <c r="C13" s="50"/>
      <c r="D13" s="205" t="s">
        <v>226</v>
      </c>
      <c r="E13" s="171">
        <v>154</v>
      </c>
      <c r="F13" s="172" t="s">
        <v>227</v>
      </c>
      <c r="G13" s="25" t="s">
        <v>224</v>
      </c>
      <c r="K13" s="211"/>
      <c r="L13" s="211"/>
      <c r="M13" s="211"/>
      <c r="N13" s="211"/>
      <c r="O13" s="211"/>
      <c r="P13" s="211"/>
      <c r="Q13" s="211"/>
      <c r="R13" s="211"/>
      <c r="S13" s="211"/>
      <c r="T13" s="211"/>
      <c r="U13" s="211"/>
      <c r="V13" s="211"/>
      <c r="W13" s="211"/>
    </row>
    <row r="14" spans="2:23" ht="39" x14ac:dyDescent="0.25">
      <c r="B14" s="49"/>
      <c r="C14" s="50"/>
      <c r="D14" s="205" t="s">
        <v>228</v>
      </c>
      <c r="E14" s="128">
        <v>155</v>
      </c>
      <c r="F14" s="170" t="s">
        <v>229</v>
      </c>
      <c r="G14" s="52" t="s">
        <v>224</v>
      </c>
      <c r="K14" s="211"/>
      <c r="L14" s="211"/>
      <c r="M14" s="211"/>
      <c r="N14" s="211"/>
      <c r="O14" s="211"/>
      <c r="P14" s="211"/>
      <c r="Q14" s="211"/>
      <c r="R14" s="211"/>
      <c r="S14" s="211"/>
      <c r="T14" s="211"/>
      <c r="U14" s="211"/>
      <c r="V14" s="211"/>
      <c r="W14" s="211"/>
    </row>
    <row r="15" spans="2:23" ht="26.25" x14ac:dyDescent="0.25">
      <c r="B15" s="49"/>
      <c r="C15" s="50"/>
      <c r="D15" s="205" t="s">
        <v>230</v>
      </c>
      <c r="E15" s="128">
        <v>156</v>
      </c>
      <c r="F15" s="170" t="s">
        <v>231</v>
      </c>
      <c r="G15" s="52" t="s">
        <v>224</v>
      </c>
      <c r="K15" s="211"/>
      <c r="L15" s="211"/>
      <c r="M15" s="211"/>
      <c r="N15" s="211"/>
      <c r="O15" s="211"/>
      <c r="P15" s="211"/>
      <c r="Q15" s="211"/>
      <c r="R15" s="211"/>
      <c r="S15" s="211"/>
      <c r="T15" s="211"/>
      <c r="U15" s="211"/>
      <c r="V15" s="211"/>
      <c r="W15" s="211"/>
    </row>
    <row r="16" spans="2:23" ht="15" x14ac:dyDescent="0.25">
      <c r="B16" s="49"/>
      <c r="C16" s="50"/>
      <c r="D16" s="205" t="s">
        <v>232</v>
      </c>
      <c r="E16" s="128">
        <v>157</v>
      </c>
      <c r="F16" s="51" t="s">
        <v>233</v>
      </c>
      <c r="G16" s="52" t="s">
        <v>224</v>
      </c>
      <c r="K16" s="211"/>
      <c r="L16" s="211"/>
      <c r="M16" s="211"/>
      <c r="N16" s="211"/>
      <c r="O16" s="211"/>
      <c r="P16" s="211"/>
      <c r="Q16" s="211"/>
      <c r="R16" s="211"/>
      <c r="S16" s="211"/>
      <c r="T16" s="211"/>
      <c r="U16" s="211"/>
      <c r="V16" s="211"/>
      <c r="W16" s="211"/>
    </row>
    <row r="17" spans="2:23" ht="26.25" x14ac:dyDescent="0.25">
      <c r="B17" s="49"/>
      <c r="C17" s="50"/>
      <c r="D17" s="205" t="s">
        <v>234</v>
      </c>
      <c r="E17" s="130">
        <v>160</v>
      </c>
      <c r="F17" s="173" t="s">
        <v>235</v>
      </c>
      <c r="G17" s="62" t="s">
        <v>224</v>
      </c>
      <c r="K17" s="211"/>
      <c r="L17" s="211"/>
      <c r="M17" s="211"/>
      <c r="N17" s="211"/>
      <c r="O17" s="211"/>
      <c r="P17" s="211"/>
      <c r="Q17" s="211"/>
      <c r="R17" s="211"/>
      <c r="S17" s="211"/>
      <c r="T17" s="211"/>
      <c r="U17" s="211"/>
      <c r="V17" s="211"/>
      <c r="W17" s="211"/>
    </row>
    <row r="18" spans="2:23" ht="26.25" x14ac:dyDescent="0.25">
      <c r="B18" s="176"/>
      <c r="C18" s="177"/>
      <c r="D18" s="206" t="s">
        <v>236</v>
      </c>
      <c r="E18" s="130">
        <v>170</v>
      </c>
      <c r="F18" s="173" t="s">
        <v>237</v>
      </c>
      <c r="G18" s="62" t="s">
        <v>224</v>
      </c>
      <c r="K18" s="211"/>
      <c r="L18" s="211"/>
      <c r="M18" s="211"/>
      <c r="N18" s="211"/>
      <c r="O18" s="211"/>
      <c r="P18" s="211"/>
      <c r="Q18" s="211"/>
      <c r="R18" s="211"/>
      <c r="S18" s="211"/>
      <c r="T18" s="211"/>
      <c r="U18" s="211"/>
      <c r="V18" s="211"/>
      <c r="W18" s="211"/>
    </row>
    <row r="19" spans="2:23" ht="15.75" thickBot="1" x14ac:dyDescent="0.3">
      <c r="B19" s="31"/>
      <c r="C19" s="32"/>
      <c r="D19" s="204" t="s">
        <v>238</v>
      </c>
      <c r="E19" s="179">
        <v>180</v>
      </c>
      <c r="F19" s="180" t="s">
        <v>239</v>
      </c>
      <c r="G19" s="34" t="s">
        <v>224</v>
      </c>
      <c r="K19" s="211"/>
      <c r="L19" s="211"/>
      <c r="M19" s="211"/>
      <c r="N19" s="211"/>
      <c r="O19" s="211"/>
      <c r="P19" s="211"/>
      <c r="Q19" s="211"/>
      <c r="R19" s="211"/>
      <c r="S19" s="211"/>
      <c r="T19" s="211"/>
      <c r="U19" s="211"/>
      <c r="V19" s="211"/>
      <c r="W19" s="211"/>
    </row>
    <row r="20" spans="2:23" ht="15" x14ac:dyDescent="0.25">
      <c r="B20" s="58" t="s">
        <v>22</v>
      </c>
      <c r="C20" s="47"/>
      <c r="D20" s="207"/>
      <c r="E20" s="129"/>
      <c r="F20" s="24"/>
      <c r="G20" s="25"/>
      <c r="K20" s="211"/>
      <c r="L20" s="211"/>
      <c r="M20" s="211"/>
      <c r="N20" s="211"/>
      <c r="O20" s="211"/>
      <c r="P20" s="211"/>
      <c r="Q20" s="211"/>
      <c r="R20" s="211"/>
      <c r="S20" s="211"/>
      <c r="T20" s="211"/>
      <c r="U20" s="211"/>
      <c r="V20" s="211"/>
      <c r="W20" s="211"/>
    </row>
    <row r="21" spans="2:23" ht="15" x14ac:dyDescent="0.25">
      <c r="B21" s="46"/>
      <c r="C21" s="47"/>
      <c r="D21" s="207" t="s">
        <v>23</v>
      </c>
      <c r="E21" s="129" t="s">
        <v>24</v>
      </c>
      <c r="F21" s="24" t="s">
        <v>25</v>
      </c>
      <c r="G21" s="25" t="s">
        <v>26</v>
      </c>
      <c r="K21" s="211"/>
      <c r="L21" s="211"/>
      <c r="M21" s="211"/>
      <c r="N21" s="211"/>
      <c r="O21" s="211"/>
      <c r="P21" s="211"/>
      <c r="Q21" s="211"/>
      <c r="R21" s="211"/>
      <c r="S21" s="211"/>
      <c r="T21" s="211"/>
      <c r="U21" s="211"/>
      <c r="V21" s="211"/>
      <c r="W21" s="211"/>
    </row>
    <row r="22" spans="2:23" ht="26.25" x14ac:dyDescent="0.25">
      <c r="B22" s="46"/>
      <c r="C22" s="47"/>
      <c r="D22" s="207" t="s">
        <v>240</v>
      </c>
      <c r="E22" s="171">
        <v>215</v>
      </c>
      <c r="F22" s="172" t="s">
        <v>241</v>
      </c>
      <c r="G22" s="25" t="s">
        <v>26</v>
      </c>
      <c r="K22" s="211"/>
      <c r="L22" s="211"/>
      <c r="M22" s="211"/>
      <c r="N22" s="211"/>
      <c r="O22" s="211"/>
      <c r="P22" s="211"/>
      <c r="Q22" s="211"/>
      <c r="R22" s="211"/>
      <c r="S22" s="211"/>
      <c r="T22" s="211"/>
      <c r="U22" s="211"/>
      <c r="V22" s="211"/>
      <c r="W22" s="211"/>
    </row>
    <row r="23" spans="2:23" ht="26.25" x14ac:dyDescent="0.25">
      <c r="B23" s="49"/>
      <c r="C23" s="50"/>
      <c r="D23" s="205" t="s">
        <v>193</v>
      </c>
      <c r="E23" s="127" t="s">
        <v>27</v>
      </c>
      <c r="F23" s="170" t="s">
        <v>242</v>
      </c>
      <c r="G23" s="52" t="s">
        <v>26</v>
      </c>
      <c r="K23" s="211"/>
      <c r="L23" s="211"/>
      <c r="M23" s="211"/>
      <c r="N23" s="211"/>
      <c r="O23" s="211"/>
      <c r="P23" s="211"/>
      <c r="Q23" s="211"/>
      <c r="R23" s="211"/>
      <c r="S23" s="211"/>
      <c r="T23" s="211"/>
      <c r="U23" s="211"/>
      <c r="V23" s="211"/>
      <c r="W23" s="211"/>
    </row>
    <row r="24" spans="2:23" ht="15" x14ac:dyDescent="0.25">
      <c r="B24" s="49"/>
      <c r="C24" s="50"/>
      <c r="D24" s="205" t="s">
        <v>194</v>
      </c>
      <c r="E24" s="127" t="s">
        <v>195</v>
      </c>
      <c r="F24" s="51" t="s">
        <v>243</v>
      </c>
      <c r="G24" s="52" t="s">
        <v>26</v>
      </c>
      <c r="K24" s="211"/>
      <c r="L24" s="211"/>
      <c r="M24" s="211"/>
      <c r="N24" s="211"/>
      <c r="O24" s="211"/>
      <c r="P24" s="211"/>
      <c r="Q24" s="211"/>
      <c r="R24" s="211"/>
      <c r="S24" s="211"/>
      <c r="T24" s="211"/>
      <c r="U24" s="211"/>
      <c r="V24" s="211"/>
      <c r="W24" s="211"/>
    </row>
    <row r="25" spans="2:23" ht="15" x14ac:dyDescent="0.25">
      <c r="B25" s="49"/>
      <c r="C25" s="50"/>
      <c r="D25" s="205" t="s">
        <v>196</v>
      </c>
      <c r="E25" s="127" t="s">
        <v>197</v>
      </c>
      <c r="F25" s="51" t="s">
        <v>244</v>
      </c>
      <c r="G25" s="52" t="s">
        <v>26</v>
      </c>
      <c r="K25" s="211"/>
      <c r="L25" s="211"/>
      <c r="M25" s="211"/>
      <c r="N25" s="211"/>
      <c r="O25" s="211"/>
      <c r="P25" s="211"/>
      <c r="Q25" s="211"/>
      <c r="R25" s="211"/>
      <c r="S25" s="211"/>
      <c r="T25" s="211"/>
      <c r="U25" s="211"/>
      <c r="V25" s="211"/>
      <c r="W25" s="211"/>
    </row>
    <row r="26" spans="2:23" ht="15" x14ac:dyDescent="0.25">
      <c r="B26" s="59"/>
      <c r="C26" s="60"/>
      <c r="D26" s="208" t="s">
        <v>245</v>
      </c>
      <c r="E26" s="131" t="s">
        <v>246</v>
      </c>
      <c r="F26" s="61" t="s">
        <v>247</v>
      </c>
      <c r="G26" s="62" t="s">
        <v>248</v>
      </c>
      <c r="K26" s="211"/>
      <c r="L26" s="211"/>
      <c r="M26" s="211"/>
      <c r="N26" s="211"/>
      <c r="O26" s="211"/>
      <c r="P26" s="211"/>
      <c r="Q26" s="211"/>
      <c r="R26" s="211"/>
      <c r="S26" s="211"/>
      <c r="T26" s="211"/>
      <c r="U26" s="211"/>
      <c r="V26" s="211"/>
      <c r="W26" s="211"/>
    </row>
    <row r="27" spans="2:23" ht="26.25" x14ac:dyDescent="0.25">
      <c r="B27" s="59"/>
      <c r="C27" s="60"/>
      <c r="D27" s="208" t="s">
        <v>249</v>
      </c>
      <c r="E27" s="130">
        <v>225</v>
      </c>
      <c r="F27" s="173" t="s">
        <v>250</v>
      </c>
      <c r="G27" s="62" t="s">
        <v>248</v>
      </c>
      <c r="K27" s="211"/>
      <c r="L27" s="211"/>
      <c r="M27" s="211"/>
      <c r="N27" s="211"/>
      <c r="O27" s="211"/>
      <c r="P27" s="211"/>
      <c r="Q27" s="211"/>
      <c r="R27" s="211"/>
      <c r="S27" s="211"/>
      <c r="T27" s="211"/>
      <c r="U27" s="211"/>
      <c r="V27" s="211"/>
      <c r="W27" s="211"/>
    </row>
    <row r="28" spans="2:23" ht="15" x14ac:dyDescent="0.25">
      <c r="B28" s="59"/>
      <c r="C28" s="60"/>
      <c r="D28" s="208" t="s">
        <v>251</v>
      </c>
      <c r="E28" s="130">
        <v>226</v>
      </c>
      <c r="F28" s="61" t="s">
        <v>252</v>
      </c>
      <c r="G28" s="62" t="s">
        <v>248</v>
      </c>
      <c r="K28" s="211"/>
      <c r="L28" s="211"/>
      <c r="M28" s="211"/>
      <c r="N28" s="211"/>
      <c r="O28" s="211"/>
      <c r="P28" s="211"/>
      <c r="Q28" s="211"/>
      <c r="R28" s="211"/>
      <c r="S28" s="211"/>
      <c r="T28" s="211"/>
      <c r="U28" s="211"/>
      <c r="V28" s="211"/>
      <c r="W28" s="211"/>
    </row>
    <row r="29" spans="2:23" ht="15" x14ac:dyDescent="0.25">
      <c r="B29" s="59"/>
      <c r="C29" s="60"/>
      <c r="D29" s="208" t="s">
        <v>253</v>
      </c>
      <c r="E29" s="130">
        <v>227</v>
      </c>
      <c r="F29" s="61" t="s">
        <v>254</v>
      </c>
      <c r="G29" s="62" t="s">
        <v>248</v>
      </c>
      <c r="K29" s="211"/>
      <c r="L29" s="211"/>
      <c r="M29" s="211"/>
      <c r="N29" s="211"/>
      <c r="O29" s="211"/>
      <c r="P29" s="211"/>
      <c r="Q29" s="211"/>
      <c r="R29" s="211"/>
      <c r="S29" s="211"/>
      <c r="T29" s="211"/>
      <c r="U29" s="211"/>
      <c r="V29" s="211"/>
      <c r="W29" s="211"/>
    </row>
    <row r="30" spans="2:23" ht="15" x14ac:dyDescent="0.25">
      <c r="B30" s="59"/>
      <c r="C30" s="60"/>
      <c r="D30" s="208" t="s">
        <v>255</v>
      </c>
      <c r="E30" s="130">
        <v>240</v>
      </c>
      <c r="F30" s="61" t="s">
        <v>256</v>
      </c>
      <c r="G30" s="62" t="s">
        <v>26</v>
      </c>
      <c r="K30" s="211"/>
      <c r="L30" s="211"/>
      <c r="M30" s="211"/>
      <c r="N30" s="211"/>
      <c r="O30" s="211"/>
      <c r="P30" s="211"/>
      <c r="Q30" s="211"/>
      <c r="R30" s="211"/>
      <c r="S30" s="211"/>
      <c r="T30" s="211"/>
      <c r="U30" s="211"/>
      <c r="V30" s="211"/>
      <c r="W30" s="211"/>
    </row>
    <row r="31" spans="2:23" ht="15" x14ac:dyDescent="0.25">
      <c r="B31" s="59"/>
      <c r="C31" s="60"/>
      <c r="D31" s="208" t="s">
        <v>28</v>
      </c>
      <c r="E31" s="131" t="s">
        <v>29</v>
      </c>
      <c r="F31" s="61" t="s">
        <v>30</v>
      </c>
      <c r="G31" s="62" t="s">
        <v>26</v>
      </c>
      <c r="K31" s="211"/>
      <c r="L31" s="211"/>
      <c r="M31" s="211"/>
      <c r="N31" s="211"/>
      <c r="O31" s="211"/>
      <c r="P31" s="211"/>
      <c r="Q31" s="211"/>
      <c r="R31" s="211"/>
      <c r="S31" s="211"/>
      <c r="T31" s="211"/>
      <c r="U31" s="211"/>
      <c r="V31" s="211"/>
      <c r="W31" s="211"/>
    </row>
    <row r="32" spans="2:23" ht="15" x14ac:dyDescent="0.25">
      <c r="B32" s="59"/>
      <c r="C32" s="60"/>
      <c r="D32" s="208" t="s">
        <v>31</v>
      </c>
      <c r="E32" s="131" t="s">
        <v>32</v>
      </c>
      <c r="F32" s="61" t="s">
        <v>33</v>
      </c>
      <c r="G32" s="62" t="s">
        <v>26</v>
      </c>
      <c r="K32" s="211"/>
      <c r="L32" s="211"/>
      <c r="M32" s="211"/>
      <c r="N32" s="211"/>
      <c r="O32" s="211"/>
      <c r="P32" s="211"/>
      <c r="Q32" s="211"/>
      <c r="R32" s="211"/>
      <c r="S32" s="211"/>
      <c r="T32" s="211"/>
      <c r="U32" s="211"/>
      <c r="V32" s="211"/>
      <c r="W32" s="211"/>
    </row>
    <row r="33" spans="2:23" ht="26.25" x14ac:dyDescent="0.25">
      <c r="B33" s="59"/>
      <c r="C33" s="60"/>
      <c r="D33" s="208" t="s">
        <v>257</v>
      </c>
      <c r="E33" s="130">
        <v>253</v>
      </c>
      <c r="F33" s="173" t="s">
        <v>258</v>
      </c>
      <c r="G33" s="62" t="s">
        <v>26</v>
      </c>
      <c r="K33" s="211"/>
      <c r="L33" s="211"/>
      <c r="M33" s="211"/>
      <c r="N33" s="211"/>
      <c r="O33" s="211"/>
      <c r="P33" s="211"/>
      <c r="Q33" s="211"/>
      <c r="R33" s="211"/>
      <c r="S33" s="211"/>
      <c r="T33" s="211"/>
      <c r="U33" s="211"/>
      <c r="V33" s="211"/>
      <c r="W33" s="211"/>
    </row>
    <row r="34" spans="2:23" ht="15" x14ac:dyDescent="0.25">
      <c r="B34" s="49"/>
      <c r="C34" s="50"/>
      <c r="D34" s="205" t="s">
        <v>34</v>
      </c>
      <c r="E34" s="127" t="s">
        <v>35</v>
      </c>
      <c r="F34" s="51" t="s">
        <v>36</v>
      </c>
      <c r="G34" s="52" t="s">
        <v>37</v>
      </c>
      <c r="K34" s="211"/>
      <c r="L34" s="211"/>
      <c r="M34" s="211"/>
      <c r="N34" s="211"/>
      <c r="O34" s="211"/>
      <c r="P34" s="211"/>
      <c r="Q34" s="211"/>
      <c r="R34" s="211"/>
      <c r="S34" s="211"/>
      <c r="T34" s="211"/>
      <c r="U34" s="211"/>
      <c r="V34" s="211"/>
      <c r="W34" s="211"/>
    </row>
    <row r="35" spans="2:23" ht="39" x14ac:dyDescent="0.25">
      <c r="B35" s="49"/>
      <c r="C35" s="50"/>
      <c r="D35" s="205" t="s">
        <v>259</v>
      </c>
      <c r="E35" s="128">
        <v>255</v>
      </c>
      <c r="F35" s="170" t="s">
        <v>260</v>
      </c>
      <c r="G35" s="52" t="s">
        <v>261</v>
      </c>
      <c r="K35" s="211"/>
      <c r="L35" s="211"/>
      <c r="M35" s="211"/>
      <c r="N35" s="211"/>
      <c r="O35" s="211"/>
      <c r="P35" s="211"/>
      <c r="Q35" s="211"/>
      <c r="R35" s="211"/>
      <c r="S35" s="211"/>
      <c r="T35" s="211"/>
      <c r="U35" s="211"/>
      <c r="V35" s="211"/>
      <c r="W35" s="211"/>
    </row>
    <row r="36" spans="2:23" ht="15" x14ac:dyDescent="0.25">
      <c r="B36" s="49"/>
      <c r="C36" s="50"/>
      <c r="D36" s="205" t="s">
        <v>262</v>
      </c>
      <c r="E36" s="128">
        <v>260</v>
      </c>
      <c r="F36" s="51" t="s">
        <v>263</v>
      </c>
      <c r="G36" s="52" t="s">
        <v>26</v>
      </c>
      <c r="K36" s="211"/>
      <c r="L36" s="211"/>
      <c r="M36" s="211"/>
      <c r="N36" s="211"/>
      <c r="O36" s="211"/>
      <c r="P36" s="211"/>
      <c r="Q36" s="211"/>
      <c r="R36" s="211"/>
      <c r="S36" s="211"/>
      <c r="T36" s="211"/>
      <c r="U36" s="211"/>
      <c r="V36" s="211"/>
      <c r="W36" s="211"/>
    </row>
    <row r="37" spans="2:23" ht="26.25" x14ac:dyDescent="0.25">
      <c r="B37" s="49"/>
      <c r="C37" s="50"/>
      <c r="D37" s="205" t="s">
        <v>264</v>
      </c>
      <c r="E37" s="128">
        <v>265</v>
      </c>
      <c r="F37" s="170" t="s">
        <v>265</v>
      </c>
      <c r="G37" s="52" t="s">
        <v>26</v>
      </c>
      <c r="K37" s="211"/>
      <c r="L37" s="211"/>
      <c r="M37" s="211"/>
      <c r="N37" s="211"/>
      <c r="O37" s="211"/>
      <c r="P37" s="211"/>
      <c r="Q37" s="211"/>
      <c r="R37" s="211"/>
      <c r="S37" s="211"/>
      <c r="T37" s="211"/>
      <c r="U37" s="211"/>
      <c r="V37" s="211"/>
      <c r="W37" s="211"/>
    </row>
    <row r="38" spans="2:23" ht="27" thickBot="1" x14ac:dyDescent="0.3">
      <c r="B38" s="133"/>
      <c r="C38" s="40"/>
      <c r="D38" s="209" t="s">
        <v>266</v>
      </c>
      <c r="E38" s="181">
        <v>270</v>
      </c>
      <c r="F38" s="182" t="s">
        <v>267</v>
      </c>
      <c r="G38" s="41" t="s">
        <v>26</v>
      </c>
      <c r="K38" s="211"/>
      <c r="L38" s="211"/>
      <c r="M38" s="211"/>
      <c r="N38" s="211"/>
      <c r="O38" s="211"/>
      <c r="P38" s="211"/>
      <c r="Q38" s="211"/>
      <c r="R38" s="211"/>
      <c r="S38" s="211"/>
      <c r="T38" s="211"/>
      <c r="U38" s="211"/>
      <c r="V38" s="211"/>
      <c r="W38" s="211"/>
    </row>
    <row r="39" spans="2:23" ht="15" x14ac:dyDescent="0.25">
      <c r="B39" s="58" t="s">
        <v>38</v>
      </c>
      <c r="C39" s="47"/>
      <c r="D39" s="207"/>
      <c r="E39" s="129"/>
      <c r="F39" s="24"/>
      <c r="G39" s="25"/>
      <c r="K39" s="211"/>
      <c r="L39" s="211"/>
      <c r="M39" s="211"/>
      <c r="N39" s="211"/>
      <c r="O39" s="211"/>
      <c r="P39" s="211"/>
      <c r="Q39" s="211"/>
      <c r="R39" s="211"/>
      <c r="S39" s="211"/>
      <c r="T39" s="211"/>
      <c r="U39" s="211"/>
      <c r="V39" s="211"/>
      <c r="W39" s="211"/>
    </row>
    <row r="40" spans="2:23" ht="26.25" x14ac:dyDescent="0.25">
      <c r="B40" s="46"/>
      <c r="C40" s="47"/>
      <c r="D40" s="207" t="s">
        <v>39</v>
      </c>
      <c r="E40" s="129" t="s">
        <v>40</v>
      </c>
      <c r="F40" s="172" t="s">
        <v>268</v>
      </c>
      <c r="G40" s="25" t="s">
        <v>41</v>
      </c>
      <c r="K40" s="211"/>
      <c r="L40" s="211"/>
      <c r="M40" s="211"/>
      <c r="N40" s="211"/>
      <c r="O40" s="211"/>
      <c r="P40" s="211"/>
      <c r="Q40" s="211"/>
      <c r="R40" s="211"/>
      <c r="S40" s="211"/>
      <c r="T40" s="211"/>
      <c r="U40" s="211"/>
      <c r="V40" s="211"/>
      <c r="W40" s="211"/>
    </row>
    <row r="41" spans="2:23" ht="26.25" x14ac:dyDescent="0.25">
      <c r="B41" s="49"/>
      <c r="C41" s="50"/>
      <c r="D41" s="205" t="s">
        <v>269</v>
      </c>
      <c r="E41" s="128">
        <v>311</v>
      </c>
      <c r="F41" s="170" t="s">
        <v>270</v>
      </c>
      <c r="G41" s="52" t="s">
        <v>41</v>
      </c>
      <c r="K41" s="211"/>
      <c r="L41" s="211"/>
      <c r="M41" s="211"/>
      <c r="N41" s="211"/>
      <c r="O41" s="211"/>
      <c r="P41" s="211"/>
      <c r="Q41" s="211"/>
      <c r="R41" s="211"/>
      <c r="S41" s="211"/>
      <c r="T41" s="211"/>
      <c r="U41" s="211"/>
      <c r="V41" s="211"/>
      <c r="W41" s="211"/>
    </row>
    <row r="42" spans="2:23" ht="15" x14ac:dyDescent="0.25">
      <c r="B42" s="176"/>
      <c r="C42" s="177"/>
      <c r="D42" s="206" t="s">
        <v>271</v>
      </c>
      <c r="E42" s="186">
        <v>312</v>
      </c>
      <c r="F42" s="81" t="s">
        <v>272</v>
      </c>
      <c r="G42" s="187" t="s">
        <v>41</v>
      </c>
      <c r="K42" s="211"/>
      <c r="L42" s="211"/>
      <c r="M42" s="211"/>
      <c r="N42" s="211"/>
      <c r="O42" s="211"/>
      <c r="P42" s="211"/>
      <c r="Q42" s="211"/>
      <c r="R42" s="211"/>
      <c r="S42" s="211"/>
      <c r="T42" s="211"/>
      <c r="U42" s="211"/>
      <c r="V42" s="211"/>
      <c r="W42" s="211"/>
    </row>
    <row r="43" spans="2:23" ht="15" x14ac:dyDescent="0.25">
      <c r="B43" s="49"/>
      <c r="C43" s="50"/>
      <c r="D43" s="205" t="s">
        <v>273</v>
      </c>
      <c r="E43" s="127" t="s">
        <v>42</v>
      </c>
      <c r="F43" s="51" t="s">
        <v>43</v>
      </c>
      <c r="G43" s="52" t="s">
        <v>41</v>
      </c>
      <c r="K43" s="211"/>
      <c r="L43" s="211"/>
      <c r="M43" s="211"/>
      <c r="N43" s="211"/>
      <c r="O43" s="211"/>
      <c r="P43" s="211"/>
      <c r="Q43" s="211"/>
      <c r="R43" s="211"/>
      <c r="S43" s="211"/>
      <c r="T43" s="211"/>
      <c r="U43" s="211"/>
      <c r="V43" s="211"/>
      <c r="W43" s="211"/>
    </row>
    <row r="44" spans="2:23" ht="27" thickBot="1" x14ac:dyDescent="0.3">
      <c r="B44" s="31"/>
      <c r="C44" s="32"/>
      <c r="D44" s="204" t="s">
        <v>274</v>
      </c>
      <c r="E44" s="179">
        <v>330</v>
      </c>
      <c r="F44" s="180" t="s">
        <v>275</v>
      </c>
      <c r="G44" s="34" t="s">
        <v>41</v>
      </c>
      <c r="K44" s="211"/>
      <c r="L44" s="211"/>
      <c r="M44" s="211"/>
      <c r="N44" s="211"/>
      <c r="O44" s="211"/>
      <c r="P44" s="211"/>
      <c r="Q44" s="211"/>
      <c r="R44" s="211"/>
      <c r="S44" s="211"/>
      <c r="T44" s="211"/>
      <c r="U44" s="211"/>
      <c r="V44" s="211"/>
      <c r="W44" s="211"/>
    </row>
    <row r="45" spans="2:23" ht="15" x14ac:dyDescent="0.25">
      <c r="B45" s="58" t="s">
        <v>44</v>
      </c>
      <c r="C45" s="47"/>
      <c r="D45" s="207"/>
      <c r="E45" s="129"/>
      <c r="F45" s="24"/>
      <c r="G45" s="25"/>
      <c r="K45" s="211"/>
      <c r="L45" s="211"/>
      <c r="M45" s="211"/>
      <c r="N45" s="211"/>
      <c r="O45" s="211"/>
      <c r="P45" s="211"/>
      <c r="Q45" s="211"/>
      <c r="R45" s="211"/>
      <c r="S45" s="211"/>
      <c r="T45" s="211"/>
      <c r="U45" s="211"/>
      <c r="V45" s="211"/>
      <c r="W45" s="211"/>
    </row>
    <row r="46" spans="2:23" ht="39" x14ac:dyDescent="0.25">
      <c r="B46" s="58"/>
      <c r="C46" s="47"/>
      <c r="D46" s="207" t="s">
        <v>276</v>
      </c>
      <c r="E46" s="171">
        <v>411</v>
      </c>
      <c r="F46" s="172" t="s">
        <v>277</v>
      </c>
      <c r="G46" s="25" t="s">
        <v>278</v>
      </c>
      <c r="K46" s="211"/>
      <c r="L46" s="211"/>
      <c r="M46" s="211"/>
      <c r="N46" s="211"/>
      <c r="O46" s="211"/>
      <c r="P46" s="211"/>
      <c r="Q46" s="211"/>
      <c r="R46" s="211"/>
      <c r="S46" s="211"/>
      <c r="T46" s="211"/>
      <c r="U46" s="211"/>
      <c r="V46" s="211"/>
      <c r="W46" s="211"/>
    </row>
    <row r="47" spans="2:23" ht="26.25" x14ac:dyDescent="0.25">
      <c r="B47" s="49"/>
      <c r="C47" s="50"/>
      <c r="D47" s="205" t="s">
        <v>48</v>
      </c>
      <c r="E47" s="127" t="s">
        <v>49</v>
      </c>
      <c r="F47" s="170" t="s">
        <v>50</v>
      </c>
      <c r="G47" s="52" t="s">
        <v>279</v>
      </c>
      <c r="K47" s="211"/>
      <c r="L47" s="211"/>
      <c r="M47" s="211"/>
      <c r="N47" s="211"/>
      <c r="O47" s="211"/>
      <c r="P47" s="211"/>
      <c r="Q47" s="211"/>
      <c r="R47" s="211"/>
      <c r="S47" s="211"/>
      <c r="T47" s="211"/>
      <c r="U47" s="211"/>
      <c r="V47" s="211"/>
      <c r="W47" s="211"/>
    </row>
    <row r="48" spans="2:23" ht="26.25" x14ac:dyDescent="0.25">
      <c r="B48" s="49"/>
      <c r="C48" s="50"/>
      <c r="D48" s="205" t="s">
        <v>45</v>
      </c>
      <c r="E48" s="127" t="s">
        <v>46</v>
      </c>
      <c r="F48" s="170" t="s">
        <v>47</v>
      </c>
      <c r="G48" s="52" t="s">
        <v>280</v>
      </c>
      <c r="T48" s="211"/>
      <c r="U48" s="211"/>
      <c r="V48" s="211"/>
      <c r="W48" s="211"/>
    </row>
    <row r="49" spans="2:23" ht="15" x14ac:dyDescent="0.25">
      <c r="B49" s="49"/>
      <c r="C49" s="50"/>
      <c r="D49" s="205" t="s">
        <v>281</v>
      </c>
      <c r="E49" s="128">
        <v>433</v>
      </c>
      <c r="F49" s="51" t="s">
        <v>282</v>
      </c>
      <c r="G49" s="52" t="s">
        <v>283</v>
      </c>
      <c r="T49" s="211"/>
      <c r="U49" s="211"/>
      <c r="V49" s="211"/>
      <c r="W49" s="211"/>
    </row>
    <row r="50" spans="2:23" ht="39" x14ac:dyDescent="0.25">
      <c r="B50" s="49"/>
      <c r="C50" s="50"/>
      <c r="D50" s="205" t="s">
        <v>284</v>
      </c>
      <c r="E50" s="128">
        <v>435</v>
      </c>
      <c r="F50" s="170" t="s">
        <v>285</v>
      </c>
      <c r="G50" s="52" t="s">
        <v>286</v>
      </c>
      <c r="T50" s="211"/>
      <c r="U50" s="211"/>
      <c r="V50" s="211"/>
      <c r="W50" s="211"/>
    </row>
    <row r="51" spans="2:23" ht="39" x14ac:dyDescent="0.25">
      <c r="B51" s="49"/>
      <c r="C51" s="50"/>
      <c r="D51" s="205" t="s">
        <v>287</v>
      </c>
      <c r="E51" s="128">
        <v>436</v>
      </c>
      <c r="F51" s="170" t="s">
        <v>288</v>
      </c>
      <c r="G51" s="52" t="s">
        <v>286</v>
      </c>
      <c r="T51" s="211"/>
      <c r="U51" s="211"/>
      <c r="V51" s="211"/>
      <c r="W51" s="211"/>
    </row>
    <row r="52" spans="2:23" ht="26.25" x14ac:dyDescent="0.25">
      <c r="B52" s="49"/>
      <c r="C52" s="50"/>
      <c r="D52" s="205" t="s">
        <v>289</v>
      </c>
      <c r="E52" s="128">
        <v>437</v>
      </c>
      <c r="F52" s="170" t="s">
        <v>290</v>
      </c>
      <c r="G52" s="52" t="s">
        <v>291</v>
      </c>
      <c r="T52" s="211"/>
      <c r="U52" s="211"/>
      <c r="V52" s="211"/>
      <c r="W52" s="211"/>
    </row>
    <row r="53" spans="2:23" ht="26.25" x14ac:dyDescent="0.25">
      <c r="B53" s="49"/>
      <c r="C53" s="50"/>
      <c r="D53" s="205" t="s">
        <v>292</v>
      </c>
      <c r="E53" s="128" t="s">
        <v>293</v>
      </c>
      <c r="F53" s="170" t="s">
        <v>294</v>
      </c>
      <c r="G53" s="52" t="s">
        <v>286</v>
      </c>
      <c r="T53" s="211"/>
      <c r="U53" s="211"/>
      <c r="V53" s="211"/>
      <c r="W53" s="211"/>
    </row>
    <row r="54" spans="2:23" ht="15" x14ac:dyDescent="0.25">
      <c r="B54" s="49"/>
      <c r="C54" s="50"/>
      <c r="D54" s="205" t="s">
        <v>54</v>
      </c>
      <c r="E54" s="127" t="s">
        <v>55</v>
      </c>
      <c r="F54" s="51" t="s">
        <v>56</v>
      </c>
      <c r="G54" s="52" t="s">
        <v>286</v>
      </c>
      <c r="K54" s="211"/>
      <c r="L54" s="211"/>
      <c r="M54" s="211"/>
      <c r="N54" s="211"/>
      <c r="O54" s="211"/>
      <c r="P54" s="211"/>
      <c r="Q54" s="211"/>
      <c r="R54" s="211"/>
      <c r="S54" s="211"/>
      <c r="T54" s="211"/>
      <c r="U54" s="211"/>
      <c r="V54" s="211"/>
      <c r="W54" s="211"/>
    </row>
    <row r="55" spans="2:23" ht="39" x14ac:dyDescent="0.25">
      <c r="B55" s="59"/>
      <c r="C55" s="60"/>
      <c r="D55" s="208" t="s">
        <v>295</v>
      </c>
      <c r="E55" s="130">
        <v>473</v>
      </c>
      <c r="F55" s="173" t="s">
        <v>296</v>
      </c>
      <c r="G55" s="52" t="s">
        <v>286</v>
      </c>
      <c r="K55" s="211"/>
      <c r="L55" s="211"/>
      <c r="M55" s="211"/>
      <c r="N55" s="211"/>
      <c r="O55" s="211"/>
      <c r="P55" s="211"/>
      <c r="Q55" s="211"/>
      <c r="R55" s="211"/>
      <c r="S55" s="211"/>
      <c r="T55" s="211"/>
      <c r="U55" s="211"/>
      <c r="V55" s="211"/>
      <c r="W55" s="211"/>
    </row>
    <row r="56" spans="2:23" ht="15" x14ac:dyDescent="0.25">
      <c r="B56" s="59"/>
      <c r="C56" s="60"/>
      <c r="D56" s="208" t="s">
        <v>297</v>
      </c>
      <c r="E56" s="130">
        <v>488</v>
      </c>
      <c r="F56" s="61" t="s">
        <v>298</v>
      </c>
      <c r="G56" s="52" t="s">
        <v>299</v>
      </c>
      <c r="K56" s="211"/>
      <c r="L56" s="211"/>
      <c r="M56" s="211"/>
      <c r="N56" s="211"/>
      <c r="O56" s="211"/>
      <c r="P56" s="211"/>
      <c r="Q56" s="211"/>
      <c r="R56" s="211"/>
      <c r="S56" s="211"/>
      <c r="T56" s="211"/>
      <c r="U56" s="211"/>
      <c r="V56" s="211"/>
      <c r="W56" s="211"/>
    </row>
    <row r="57" spans="2:23" ht="15" x14ac:dyDescent="0.25">
      <c r="B57" s="59"/>
      <c r="C57" s="60"/>
      <c r="D57" s="208" t="s">
        <v>300</v>
      </c>
      <c r="E57" s="130">
        <v>492</v>
      </c>
      <c r="F57" s="61" t="s">
        <v>301</v>
      </c>
      <c r="G57" s="52" t="s">
        <v>286</v>
      </c>
      <c r="T57" s="211"/>
      <c r="U57" s="211"/>
      <c r="V57" s="211"/>
      <c r="W57" s="211"/>
    </row>
    <row r="58" spans="2:23" ht="26.25" x14ac:dyDescent="0.25">
      <c r="B58" s="59"/>
      <c r="C58" s="60"/>
      <c r="D58" s="208" t="s">
        <v>302</v>
      </c>
      <c r="E58" s="130">
        <v>493</v>
      </c>
      <c r="F58" s="173" t="s">
        <v>303</v>
      </c>
      <c r="G58" s="52" t="s">
        <v>286</v>
      </c>
      <c r="T58" s="211"/>
      <c r="U58" s="211"/>
      <c r="V58" s="211"/>
      <c r="W58" s="211"/>
    </row>
    <row r="59" spans="2:23" ht="15.75" thickBot="1" x14ac:dyDescent="0.3">
      <c r="B59" s="31"/>
      <c r="C59" s="32"/>
      <c r="D59" s="204" t="s">
        <v>51</v>
      </c>
      <c r="E59" s="126" t="s">
        <v>52</v>
      </c>
      <c r="F59" s="33" t="s">
        <v>53</v>
      </c>
      <c r="G59" s="34" t="s">
        <v>286</v>
      </c>
      <c r="T59" s="211"/>
      <c r="U59" s="211"/>
      <c r="V59" s="211"/>
      <c r="W59" s="211"/>
    </row>
    <row r="60" spans="2:23" ht="15" x14ac:dyDescent="0.25">
      <c r="B60" s="58" t="s">
        <v>57</v>
      </c>
      <c r="C60" s="47"/>
      <c r="D60" s="207"/>
      <c r="E60" s="129"/>
      <c r="F60" s="24"/>
      <c r="G60" s="25"/>
      <c r="K60" s="211"/>
      <c r="L60" s="211"/>
      <c r="M60" s="211"/>
      <c r="N60" s="211"/>
      <c r="O60" s="211"/>
      <c r="P60" s="211"/>
      <c r="Q60" s="211"/>
      <c r="R60" s="211"/>
      <c r="S60" s="211"/>
      <c r="T60" s="211"/>
      <c r="U60" s="211"/>
      <c r="V60" s="211"/>
      <c r="W60" s="211"/>
    </row>
    <row r="61" spans="2:23" ht="15" x14ac:dyDescent="0.25">
      <c r="B61" s="58"/>
      <c r="C61" s="47"/>
      <c r="D61" s="207" t="s">
        <v>304</v>
      </c>
      <c r="E61" s="171">
        <v>520</v>
      </c>
      <c r="F61" s="24" t="s">
        <v>305</v>
      </c>
      <c r="G61" s="52" t="s">
        <v>67</v>
      </c>
      <c r="K61" s="211"/>
      <c r="L61" s="211"/>
      <c r="M61" s="211"/>
      <c r="N61" s="211"/>
      <c r="O61" s="211"/>
      <c r="P61" s="211"/>
      <c r="Q61" s="211"/>
      <c r="R61" s="211"/>
      <c r="S61" s="211"/>
      <c r="T61" s="211"/>
      <c r="U61" s="211"/>
      <c r="V61" s="211"/>
      <c r="W61" s="211"/>
    </row>
    <row r="62" spans="2:23" ht="15" x14ac:dyDescent="0.25">
      <c r="B62" s="58"/>
      <c r="C62" s="47"/>
      <c r="D62" s="207" t="s">
        <v>306</v>
      </c>
      <c r="E62" s="171" t="s">
        <v>65</v>
      </c>
      <c r="F62" s="24" t="s">
        <v>66</v>
      </c>
      <c r="G62" s="52" t="s">
        <v>67</v>
      </c>
      <c r="K62" s="211"/>
      <c r="L62" s="211"/>
      <c r="M62" s="211"/>
      <c r="N62" s="211"/>
      <c r="O62" s="211"/>
      <c r="P62" s="211"/>
      <c r="Q62" s="211"/>
      <c r="R62" s="211"/>
      <c r="S62" s="211"/>
      <c r="T62" s="211"/>
      <c r="U62" s="211"/>
      <c r="V62" s="211"/>
      <c r="W62" s="211"/>
    </row>
    <row r="63" spans="2:23" ht="15" x14ac:dyDescent="0.25">
      <c r="B63" s="58"/>
      <c r="C63" s="47"/>
      <c r="D63" s="207" t="s">
        <v>68</v>
      </c>
      <c r="E63" s="171">
        <v>525</v>
      </c>
      <c r="F63" s="24" t="s">
        <v>307</v>
      </c>
      <c r="G63" s="52" t="s">
        <v>67</v>
      </c>
      <c r="K63" s="211"/>
      <c r="L63" s="211"/>
      <c r="M63" s="211"/>
      <c r="N63" s="211"/>
      <c r="O63" s="211"/>
      <c r="P63" s="211"/>
      <c r="Q63" s="211"/>
      <c r="R63" s="211"/>
      <c r="S63" s="211"/>
      <c r="T63" s="211"/>
      <c r="U63" s="211"/>
      <c r="V63" s="211"/>
      <c r="W63" s="211"/>
    </row>
    <row r="64" spans="2:23" ht="15" x14ac:dyDescent="0.25">
      <c r="B64" s="58"/>
      <c r="C64" s="47"/>
      <c r="D64" s="207" t="s">
        <v>308</v>
      </c>
      <c r="E64" s="171">
        <v>530</v>
      </c>
      <c r="F64" s="24" t="s">
        <v>309</v>
      </c>
      <c r="G64" s="52" t="s">
        <v>67</v>
      </c>
      <c r="K64" s="211"/>
      <c r="L64" s="211"/>
      <c r="M64" s="211"/>
      <c r="N64" s="211"/>
      <c r="O64" s="211"/>
      <c r="P64" s="211"/>
      <c r="Q64" s="211"/>
      <c r="R64" s="211"/>
      <c r="S64" s="211"/>
      <c r="T64" s="211"/>
      <c r="U64" s="211"/>
      <c r="V64" s="211"/>
      <c r="W64" s="211"/>
    </row>
    <row r="65" spans="2:23" ht="15" x14ac:dyDescent="0.25">
      <c r="B65" s="58"/>
      <c r="C65" s="47"/>
      <c r="D65" s="207" t="s">
        <v>310</v>
      </c>
      <c r="E65" s="171">
        <v>532</v>
      </c>
      <c r="F65" s="24" t="s">
        <v>311</v>
      </c>
      <c r="G65" s="52" t="s">
        <v>67</v>
      </c>
      <c r="K65" s="211"/>
      <c r="L65" s="211"/>
      <c r="M65" s="211"/>
      <c r="N65" s="211"/>
      <c r="O65" s="211"/>
      <c r="P65" s="211"/>
      <c r="Q65" s="211"/>
      <c r="R65" s="211"/>
      <c r="S65" s="211"/>
      <c r="T65" s="211"/>
      <c r="U65" s="211"/>
      <c r="V65" s="211"/>
      <c r="W65" s="211"/>
    </row>
    <row r="66" spans="2:23" ht="26.25" x14ac:dyDescent="0.25">
      <c r="B66" s="58"/>
      <c r="C66" s="47"/>
      <c r="D66" s="207" t="s">
        <v>312</v>
      </c>
      <c r="E66" s="171">
        <v>534</v>
      </c>
      <c r="F66" s="172" t="s">
        <v>313</v>
      </c>
      <c r="G66" s="52" t="s">
        <v>67</v>
      </c>
      <c r="K66" s="211"/>
      <c r="L66" s="211"/>
      <c r="M66" s="211"/>
      <c r="N66" s="211"/>
      <c r="O66" s="211"/>
      <c r="P66" s="211"/>
      <c r="Q66" s="211"/>
      <c r="R66" s="211"/>
      <c r="S66" s="211"/>
      <c r="T66" s="211"/>
      <c r="U66" s="211"/>
      <c r="V66" s="211"/>
      <c r="W66" s="211"/>
    </row>
    <row r="67" spans="2:23" ht="26.25" x14ac:dyDescent="0.25">
      <c r="B67" s="58"/>
      <c r="C67" s="47"/>
      <c r="D67" s="207" t="s">
        <v>314</v>
      </c>
      <c r="E67" s="171">
        <v>536</v>
      </c>
      <c r="F67" s="172" t="s">
        <v>315</v>
      </c>
      <c r="G67" s="52" t="s">
        <v>67</v>
      </c>
      <c r="K67" s="211"/>
      <c r="L67" s="211"/>
      <c r="M67" s="211"/>
      <c r="N67" s="211"/>
      <c r="O67" s="211"/>
      <c r="P67" s="211"/>
      <c r="Q67" s="211"/>
      <c r="R67" s="211"/>
      <c r="S67" s="211"/>
      <c r="T67" s="211"/>
      <c r="U67" s="211"/>
      <c r="V67" s="211"/>
      <c r="W67" s="211"/>
    </row>
    <row r="68" spans="2:23" ht="26.25" x14ac:dyDescent="0.25">
      <c r="B68" s="58"/>
      <c r="C68" s="47"/>
      <c r="D68" s="207" t="s">
        <v>316</v>
      </c>
      <c r="E68" s="171">
        <v>538</v>
      </c>
      <c r="F68" s="172" t="s">
        <v>317</v>
      </c>
      <c r="G68" s="52" t="s">
        <v>67</v>
      </c>
      <c r="K68" s="211"/>
      <c r="L68" s="211"/>
      <c r="M68" s="211"/>
      <c r="N68" s="211"/>
      <c r="O68" s="211"/>
      <c r="P68" s="211"/>
      <c r="Q68" s="211"/>
      <c r="R68" s="211"/>
      <c r="S68" s="211"/>
      <c r="T68" s="211"/>
      <c r="U68" s="211"/>
      <c r="V68" s="211"/>
      <c r="W68" s="211"/>
    </row>
    <row r="69" spans="2:23" ht="15" x14ac:dyDescent="0.25">
      <c r="B69" s="49"/>
      <c r="C69" s="50"/>
      <c r="D69" s="205" t="s">
        <v>69</v>
      </c>
      <c r="E69" s="127" t="s">
        <v>70</v>
      </c>
      <c r="F69" s="51" t="s">
        <v>71</v>
      </c>
      <c r="G69" s="52" t="s">
        <v>67</v>
      </c>
      <c r="V69" s="211"/>
      <c r="W69" s="211"/>
    </row>
    <row r="70" spans="2:23" ht="15" x14ac:dyDescent="0.25">
      <c r="B70" s="49"/>
      <c r="C70" s="50"/>
      <c r="D70" s="205" t="s">
        <v>72</v>
      </c>
      <c r="E70" s="127" t="s">
        <v>73</v>
      </c>
      <c r="F70" s="51" t="s">
        <v>74</v>
      </c>
      <c r="G70" s="52" t="s">
        <v>67</v>
      </c>
      <c r="V70" s="211"/>
      <c r="W70" s="211"/>
    </row>
    <row r="71" spans="2:23" ht="15" x14ac:dyDescent="0.25">
      <c r="B71" s="49"/>
      <c r="C71" s="50"/>
      <c r="D71" s="205" t="s">
        <v>58</v>
      </c>
      <c r="E71" s="127" t="s">
        <v>59</v>
      </c>
      <c r="F71" s="51" t="s">
        <v>60</v>
      </c>
      <c r="G71" s="52" t="s">
        <v>224</v>
      </c>
      <c r="K71" s="211"/>
      <c r="L71" s="211"/>
      <c r="M71" s="211"/>
      <c r="N71" s="211"/>
      <c r="O71" s="211"/>
      <c r="P71" s="211"/>
      <c r="Q71" s="211"/>
      <c r="R71" s="211"/>
      <c r="S71" s="211"/>
      <c r="T71" s="211"/>
      <c r="U71" s="211"/>
      <c r="V71" s="211"/>
      <c r="W71" s="211"/>
    </row>
    <row r="72" spans="2:23" ht="26.25" x14ac:dyDescent="0.25">
      <c r="B72" s="49"/>
      <c r="C72" s="50"/>
      <c r="D72" s="205" t="s">
        <v>61</v>
      </c>
      <c r="E72" s="127" t="s">
        <v>62</v>
      </c>
      <c r="F72" s="170" t="s">
        <v>63</v>
      </c>
      <c r="G72" s="52" t="s">
        <v>286</v>
      </c>
      <c r="K72" s="211"/>
      <c r="L72" s="211"/>
      <c r="M72" s="211"/>
      <c r="N72" s="211"/>
      <c r="O72" s="211"/>
      <c r="P72" s="211"/>
      <c r="Q72" s="211"/>
      <c r="R72" s="211"/>
      <c r="S72" s="211"/>
      <c r="T72" s="211"/>
      <c r="U72" s="211"/>
      <c r="V72" s="211"/>
      <c r="W72" s="211"/>
    </row>
    <row r="73" spans="2:23" ht="15" x14ac:dyDescent="0.25">
      <c r="B73" s="59"/>
      <c r="C73" s="60"/>
      <c r="D73" s="208" t="s">
        <v>318</v>
      </c>
      <c r="E73" s="130">
        <v>566</v>
      </c>
      <c r="F73" s="173" t="s">
        <v>319</v>
      </c>
      <c r="G73" s="62" t="s">
        <v>278</v>
      </c>
      <c r="K73" s="211"/>
      <c r="L73" s="211"/>
      <c r="M73" s="211"/>
      <c r="N73" s="211"/>
      <c r="O73" s="211"/>
      <c r="P73" s="211"/>
      <c r="Q73" s="211"/>
      <c r="R73" s="211"/>
      <c r="S73" s="211"/>
      <c r="T73" s="211"/>
      <c r="U73" s="211"/>
      <c r="V73" s="211"/>
      <c r="W73" s="211"/>
    </row>
    <row r="74" spans="2:23" ht="26.25" x14ac:dyDescent="0.25">
      <c r="B74" s="59"/>
      <c r="C74" s="60"/>
      <c r="D74" s="208" t="s">
        <v>320</v>
      </c>
      <c r="E74" s="130">
        <v>575</v>
      </c>
      <c r="F74" s="173" t="s">
        <v>321</v>
      </c>
      <c r="G74" s="52" t="s">
        <v>224</v>
      </c>
      <c r="K74" s="211"/>
      <c r="L74" s="211"/>
      <c r="M74" s="211"/>
      <c r="N74" s="211"/>
      <c r="O74" s="211"/>
      <c r="P74" s="211"/>
      <c r="Q74" s="211"/>
      <c r="R74" s="211"/>
      <c r="S74" s="211"/>
      <c r="T74" s="211"/>
      <c r="U74" s="211"/>
      <c r="V74" s="211"/>
      <c r="W74" s="211"/>
    </row>
    <row r="75" spans="2:23" ht="15.75" thickBot="1" x14ac:dyDescent="0.3">
      <c r="B75" s="31"/>
      <c r="C75" s="32"/>
      <c r="D75" s="204" t="s">
        <v>322</v>
      </c>
      <c r="E75" s="179">
        <v>590</v>
      </c>
      <c r="F75" s="33" t="s">
        <v>323</v>
      </c>
      <c r="G75" s="34" t="s">
        <v>224</v>
      </c>
      <c r="K75" s="211"/>
      <c r="L75" s="211"/>
      <c r="M75" s="211"/>
      <c r="N75" s="211"/>
      <c r="O75" s="211"/>
      <c r="P75" s="211"/>
      <c r="Q75" s="211"/>
      <c r="R75" s="211"/>
      <c r="S75" s="211"/>
      <c r="T75" s="211"/>
      <c r="U75" s="211"/>
      <c r="V75" s="211"/>
      <c r="W75" s="211"/>
    </row>
    <row r="76" spans="2:23" ht="15" x14ac:dyDescent="0.25">
      <c r="B76" s="58" t="s">
        <v>75</v>
      </c>
      <c r="C76" s="47"/>
      <c r="D76" s="207"/>
      <c r="E76" s="129"/>
      <c r="F76" s="24"/>
      <c r="G76" s="25"/>
      <c r="K76" s="211"/>
      <c r="L76" s="211"/>
      <c r="M76" s="211"/>
      <c r="N76" s="211"/>
      <c r="O76" s="211"/>
      <c r="P76" s="211"/>
      <c r="Q76" s="211"/>
      <c r="R76" s="211"/>
      <c r="S76" s="211"/>
      <c r="T76" s="211"/>
      <c r="U76" s="211"/>
      <c r="V76" s="211"/>
      <c r="W76" s="211"/>
    </row>
    <row r="77" spans="2:23" ht="15" x14ac:dyDescent="0.25">
      <c r="B77" s="49"/>
      <c r="C77" s="50"/>
      <c r="D77" s="205" t="s">
        <v>79</v>
      </c>
      <c r="E77" s="127" t="s">
        <v>80</v>
      </c>
      <c r="F77" s="51" t="s">
        <v>81</v>
      </c>
      <c r="G77" s="52" t="s">
        <v>224</v>
      </c>
      <c r="K77" s="211"/>
      <c r="L77" s="211"/>
      <c r="M77" s="211"/>
      <c r="N77" s="211"/>
      <c r="O77" s="211"/>
      <c r="P77" s="211"/>
      <c r="Q77" s="211"/>
      <c r="R77" s="211"/>
      <c r="S77" s="211"/>
      <c r="T77" s="211"/>
      <c r="U77" s="211"/>
      <c r="V77" s="211"/>
      <c r="W77" s="211"/>
    </row>
    <row r="78" spans="2:23" ht="15" x14ac:dyDescent="0.25">
      <c r="B78" s="59"/>
      <c r="C78" s="60"/>
      <c r="D78" s="205" t="s">
        <v>82</v>
      </c>
      <c r="E78" s="127" t="s">
        <v>83</v>
      </c>
      <c r="F78" s="51" t="s">
        <v>84</v>
      </c>
      <c r="G78" s="52" t="s">
        <v>37</v>
      </c>
      <c r="K78" s="211"/>
      <c r="L78" s="211"/>
      <c r="M78" s="211"/>
      <c r="N78" s="211"/>
      <c r="O78" s="211"/>
      <c r="P78" s="211"/>
      <c r="Q78" s="211"/>
      <c r="R78" s="211"/>
      <c r="S78" s="211"/>
      <c r="T78" s="211"/>
      <c r="U78" s="211"/>
      <c r="V78" s="211"/>
      <c r="W78" s="211"/>
    </row>
    <row r="79" spans="2:23" x14ac:dyDescent="0.2">
      <c r="B79" s="49"/>
      <c r="C79" s="50"/>
      <c r="D79" s="205" t="s">
        <v>76</v>
      </c>
      <c r="E79" s="127" t="s">
        <v>77</v>
      </c>
      <c r="F79" s="51" t="s">
        <v>78</v>
      </c>
      <c r="G79" s="52" t="s">
        <v>224</v>
      </c>
    </row>
    <row r="80" spans="2:23" x14ac:dyDescent="0.2">
      <c r="B80" s="49"/>
      <c r="C80" s="50"/>
      <c r="D80" s="207" t="s">
        <v>85</v>
      </c>
      <c r="E80" s="129" t="s">
        <v>86</v>
      </c>
      <c r="F80" s="24" t="s">
        <v>84</v>
      </c>
      <c r="G80" s="52" t="s">
        <v>224</v>
      </c>
    </row>
    <row r="81" spans="2:23" ht="26.25" thickBot="1" x14ac:dyDescent="0.25">
      <c r="B81" s="176"/>
      <c r="C81" s="177"/>
      <c r="D81" s="206" t="s">
        <v>324</v>
      </c>
      <c r="E81" s="186">
        <v>650</v>
      </c>
      <c r="F81" s="191" t="s">
        <v>325</v>
      </c>
      <c r="G81" s="187" t="s">
        <v>224</v>
      </c>
    </row>
    <row r="82" spans="2:23" ht="15" x14ac:dyDescent="0.25">
      <c r="B82" s="67" t="s">
        <v>87</v>
      </c>
      <c r="C82" s="68"/>
      <c r="D82" s="210"/>
      <c r="E82" s="132"/>
      <c r="F82" s="69"/>
      <c r="G82" s="70"/>
      <c r="K82" s="211"/>
      <c r="L82" s="211"/>
      <c r="M82" s="211"/>
      <c r="N82" s="211"/>
      <c r="O82" s="211"/>
      <c r="P82" s="211"/>
      <c r="Q82" s="211"/>
      <c r="R82" s="211"/>
      <c r="S82" s="211"/>
      <c r="T82" s="211"/>
      <c r="U82" s="211"/>
      <c r="V82" s="211"/>
      <c r="W82" s="211"/>
    </row>
    <row r="83" spans="2:23" ht="15" x14ac:dyDescent="0.25">
      <c r="B83" s="49"/>
      <c r="C83" s="50"/>
      <c r="D83" s="205" t="s">
        <v>91</v>
      </c>
      <c r="E83" s="127" t="s">
        <v>92</v>
      </c>
      <c r="F83" s="51" t="s">
        <v>93</v>
      </c>
      <c r="G83" s="52" t="s">
        <v>224</v>
      </c>
      <c r="V83" s="211"/>
      <c r="W83" s="211"/>
    </row>
    <row r="84" spans="2:23" ht="15" x14ac:dyDescent="0.25">
      <c r="B84" s="49"/>
      <c r="C84" s="50"/>
      <c r="D84" s="205" t="s">
        <v>326</v>
      </c>
      <c r="E84" s="128">
        <v>712</v>
      </c>
      <c r="F84" s="51" t="s">
        <v>327</v>
      </c>
      <c r="G84" s="52" t="s">
        <v>224</v>
      </c>
      <c r="V84" s="211"/>
      <c r="W84" s="211"/>
    </row>
    <row r="85" spans="2:23" ht="15" x14ac:dyDescent="0.25">
      <c r="B85" s="49"/>
      <c r="C85" s="50"/>
      <c r="D85" s="205" t="s">
        <v>88</v>
      </c>
      <c r="E85" s="127" t="s">
        <v>89</v>
      </c>
      <c r="F85" s="51" t="s">
        <v>90</v>
      </c>
      <c r="G85" s="52" t="s">
        <v>224</v>
      </c>
      <c r="T85" s="211"/>
      <c r="U85" s="211"/>
      <c r="V85" s="211"/>
      <c r="W85" s="211"/>
    </row>
    <row r="86" spans="2:23" ht="15" x14ac:dyDescent="0.25">
      <c r="B86" s="195"/>
      <c r="C86" s="50"/>
      <c r="D86" s="205" t="s">
        <v>97</v>
      </c>
      <c r="E86" s="127" t="s">
        <v>98</v>
      </c>
      <c r="F86" s="51" t="s">
        <v>99</v>
      </c>
      <c r="G86" s="52" t="s">
        <v>224</v>
      </c>
      <c r="K86" s="211"/>
      <c r="L86" s="211"/>
      <c r="M86" s="211"/>
      <c r="N86" s="211"/>
      <c r="O86" s="211"/>
      <c r="P86" s="211"/>
      <c r="Q86" s="211"/>
      <c r="R86" s="211"/>
      <c r="S86" s="211"/>
      <c r="T86" s="211"/>
      <c r="U86" s="211"/>
      <c r="V86" s="211"/>
      <c r="W86" s="211"/>
    </row>
    <row r="87" spans="2:23" ht="15" x14ac:dyDescent="0.25">
      <c r="B87" s="49"/>
      <c r="C87" s="50"/>
      <c r="D87" s="205" t="s">
        <v>94</v>
      </c>
      <c r="E87" s="127" t="s">
        <v>95</v>
      </c>
      <c r="F87" s="51" t="s">
        <v>96</v>
      </c>
      <c r="G87" s="52" t="s">
        <v>224</v>
      </c>
      <c r="K87" s="211"/>
      <c r="L87" s="211"/>
      <c r="M87" s="211"/>
      <c r="N87" s="211"/>
      <c r="O87" s="211"/>
      <c r="P87" s="211"/>
      <c r="Q87" s="211"/>
      <c r="R87" s="211"/>
      <c r="S87" s="211"/>
      <c r="T87" s="211"/>
      <c r="U87" s="211"/>
      <c r="V87" s="211"/>
      <c r="W87" s="211"/>
    </row>
    <row r="88" spans="2:23" ht="26.25" x14ac:dyDescent="0.25">
      <c r="B88" s="59"/>
      <c r="C88" s="60"/>
      <c r="D88" s="208" t="s">
        <v>328</v>
      </c>
      <c r="E88" s="130">
        <v>730</v>
      </c>
      <c r="F88" s="173" t="s">
        <v>329</v>
      </c>
      <c r="G88" s="52" t="s">
        <v>224</v>
      </c>
      <c r="K88" s="211"/>
      <c r="L88" s="211"/>
      <c r="M88" s="211"/>
      <c r="N88" s="211"/>
      <c r="O88" s="211"/>
      <c r="P88" s="211"/>
      <c r="Q88" s="211"/>
      <c r="R88" s="211"/>
      <c r="S88" s="211"/>
      <c r="T88" s="211"/>
      <c r="U88" s="211"/>
      <c r="V88" s="211"/>
      <c r="W88" s="211"/>
    </row>
    <row r="89" spans="2:23" ht="15" x14ac:dyDescent="0.25">
      <c r="B89" s="59"/>
      <c r="C89" s="60"/>
      <c r="D89" s="208" t="s">
        <v>330</v>
      </c>
      <c r="E89" s="130">
        <v>731</v>
      </c>
      <c r="F89" s="173" t="s">
        <v>331</v>
      </c>
      <c r="G89" s="52" t="s">
        <v>224</v>
      </c>
      <c r="K89" s="211"/>
      <c r="L89" s="211"/>
      <c r="M89" s="211"/>
      <c r="N89" s="211"/>
      <c r="O89" s="211"/>
      <c r="P89" s="211"/>
      <c r="Q89" s="211"/>
      <c r="R89" s="211"/>
      <c r="S89" s="211"/>
      <c r="T89" s="211"/>
      <c r="U89" s="211"/>
      <c r="V89" s="211"/>
      <c r="W89" s="211"/>
    </row>
    <row r="90" spans="2:23" ht="26.25" x14ac:dyDescent="0.25">
      <c r="B90" s="59"/>
      <c r="C90" s="60"/>
      <c r="D90" s="208" t="s">
        <v>332</v>
      </c>
      <c r="E90" s="130">
        <v>732</v>
      </c>
      <c r="F90" s="173" t="s">
        <v>333</v>
      </c>
      <c r="G90" s="52" t="s">
        <v>224</v>
      </c>
      <c r="K90" s="211"/>
      <c r="L90" s="211"/>
      <c r="M90" s="211"/>
      <c r="N90" s="211"/>
      <c r="O90" s="211"/>
      <c r="P90" s="211"/>
      <c r="Q90" s="211"/>
      <c r="R90" s="211"/>
      <c r="S90" s="211"/>
      <c r="T90" s="211"/>
      <c r="U90" s="211"/>
      <c r="V90" s="211"/>
      <c r="W90" s="211"/>
    </row>
    <row r="91" spans="2:23" ht="15" x14ac:dyDescent="0.25">
      <c r="B91" s="49"/>
      <c r="C91" s="50"/>
      <c r="D91" s="205" t="s">
        <v>100</v>
      </c>
      <c r="E91" s="127" t="s">
        <v>101</v>
      </c>
      <c r="F91" s="51" t="s">
        <v>102</v>
      </c>
      <c r="G91" s="52" t="s">
        <v>224</v>
      </c>
      <c r="K91" s="211"/>
      <c r="L91" s="211"/>
      <c r="M91" s="211"/>
      <c r="N91" s="211"/>
      <c r="O91" s="211"/>
      <c r="P91" s="211"/>
      <c r="Q91" s="211"/>
      <c r="R91" s="211"/>
      <c r="S91" s="211"/>
      <c r="T91" s="211"/>
      <c r="U91" s="211"/>
      <c r="V91" s="211"/>
      <c r="W91" s="211"/>
    </row>
    <row r="92" spans="2:23" ht="15.75" thickBot="1" x14ac:dyDescent="0.3">
      <c r="B92" s="31"/>
      <c r="C92" s="32"/>
      <c r="D92" s="204" t="s">
        <v>334</v>
      </c>
      <c r="E92" s="179">
        <v>770</v>
      </c>
      <c r="F92" s="33" t="s">
        <v>335</v>
      </c>
      <c r="G92" s="34" t="s">
        <v>224</v>
      </c>
      <c r="K92" s="211"/>
      <c r="L92" s="211"/>
      <c r="M92" s="211"/>
      <c r="N92" s="211"/>
      <c r="O92" s="211"/>
      <c r="P92" s="211"/>
      <c r="Q92" s="211"/>
      <c r="R92" s="211"/>
      <c r="S92" s="211"/>
      <c r="T92" s="211"/>
      <c r="U92" s="211"/>
      <c r="V92" s="211"/>
      <c r="W92" s="211"/>
    </row>
    <row r="93" spans="2:23" ht="15" x14ac:dyDescent="0.25">
      <c r="B93" s="58" t="s">
        <v>103</v>
      </c>
      <c r="C93" s="47"/>
      <c r="D93" s="207"/>
      <c r="E93" s="129"/>
      <c r="F93" s="24"/>
      <c r="G93" s="25"/>
      <c r="K93" s="211"/>
      <c r="L93" s="211"/>
      <c r="M93" s="211"/>
      <c r="N93" s="211"/>
      <c r="O93" s="211"/>
      <c r="P93" s="211"/>
      <c r="Q93" s="211"/>
      <c r="R93" s="211"/>
      <c r="S93" s="211"/>
      <c r="T93" s="211"/>
      <c r="U93" s="211"/>
      <c r="V93" s="211"/>
      <c r="W93" s="211"/>
    </row>
    <row r="94" spans="2:23" ht="15" x14ac:dyDescent="0.25">
      <c r="B94" s="49"/>
      <c r="C94" s="76" t="s">
        <v>104</v>
      </c>
      <c r="D94" s="205"/>
      <c r="E94" s="127"/>
      <c r="F94" s="51"/>
      <c r="G94" s="52"/>
      <c r="K94" s="211"/>
      <c r="L94" s="211"/>
      <c r="M94" s="211"/>
      <c r="N94" s="211"/>
      <c r="O94" s="211"/>
      <c r="P94" s="211"/>
      <c r="Q94" s="211"/>
      <c r="R94" s="211"/>
      <c r="S94" s="211"/>
      <c r="T94" s="211"/>
      <c r="U94" s="211"/>
      <c r="V94" s="211"/>
      <c r="W94" s="211"/>
    </row>
    <row r="95" spans="2:23" ht="15" x14ac:dyDescent="0.25">
      <c r="B95" s="49"/>
      <c r="C95" s="50"/>
      <c r="D95" s="205" t="s">
        <v>336</v>
      </c>
      <c r="E95" s="128">
        <v>840</v>
      </c>
      <c r="F95" s="51" t="s">
        <v>337</v>
      </c>
      <c r="G95" s="52" t="s">
        <v>224</v>
      </c>
      <c r="K95" s="211"/>
      <c r="L95" s="211"/>
      <c r="M95" s="211"/>
      <c r="N95" s="211"/>
      <c r="O95" s="211"/>
      <c r="P95" s="211"/>
      <c r="Q95" s="211"/>
      <c r="R95" s="211"/>
      <c r="S95" s="211"/>
      <c r="T95" s="211"/>
      <c r="U95" s="211"/>
      <c r="V95" s="211"/>
      <c r="W95" s="211"/>
    </row>
    <row r="96" spans="2:23" ht="15" x14ac:dyDescent="0.25">
      <c r="B96" s="49"/>
      <c r="C96" s="50"/>
      <c r="D96" s="205" t="s">
        <v>338</v>
      </c>
      <c r="E96" s="127" t="s">
        <v>118</v>
      </c>
      <c r="F96" s="51" t="s">
        <v>339</v>
      </c>
      <c r="G96" s="52" t="s">
        <v>224</v>
      </c>
      <c r="K96" s="211"/>
      <c r="L96" s="211"/>
      <c r="M96" s="211"/>
      <c r="N96" s="211"/>
      <c r="O96" s="211"/>
      <c r="P96" s="211"/>
      <c r="Q96" s="211"/>
      <c r="R96" s="211"/>
      <c r="S96" s="211"/>
      <c r="T96" s="211"/>
      <c r="U96" s="211"/>
      <c r="V96" s="211"/>
      <c r="W96" s="211"/>
    </row>
    <row r="97" spans="2:23" ht="15" x14ac:dyDescent="0.25">
      <c r="B97" s="49"/>
      <c r="C97" s="50"/>
      <c r="D97" s="205" t="s">
        <v>108</v>
      </c>
      <c r="E97" s="127" t="s">
        <v>109</v>
      </c>
      <c r="F97" s="51" t="s">
        <v>110</v>
      </c>
      <c r="G97" s="52" t="s">
        <v>224</v>
      </c>
      <c r="K97" s="211"/>
      <c r="L97" s="211"/>
      <c r="M97" s="211"/>
      <c r="N97" s="211"/>
      <c r="O97" s="211"/>
      <c r="P97" s="211"/>
      <c r="Q97" s="211"/>
      <c r="R97" s="211"/>
      <c r="S97" s="211"/>
      <c r="T97" s="211"/>
      <c r="U97" s="211"/>
      <c r="V97" s="211"/>
      <c r="W97" s="211"/>
    </row>
    <row r="98" spans="2:23" ht="15" x14ac:dyDescent="0.25">
      <c r="B98" s="196"/>
      <c r="C98" s="50"/>
      <c r="D98" s="205" t="s">
        <v>127</v>
      </c>
      <c r="E98" s="127" t="s">
        <v>128</v>
      </c>
      <c r="F98" s="51" t="s">
        <v>129</v>
      </c>
      <c r="G98" s="52" t="s">
        <v>224</v>
      </c>
      <c r="V98" s="211"/>
      <c r="W98" s="211"/>
    </row>
    <row r="99" spans="2:23" ht="15" x14ac:dyDescent="0.25">
      <c r="B99" s="197"/>
      <c r="C99" s="177"/>
      <c r="D99" s="206" t="s">
        <v>340</v>
      </c>
      <c r="E99" s="186">
        <v>849</v>
      </c>
      <c r="F99" s="81" t="s">
        <v>341</v>
      </c>
      <c r="G99" s="52" t="s">
        <v>224</v>
      </c>
      <c r="V99" s="211"/>
      <c r="W99" s="211"/>
    </row>
    <row r="100" spans="2:23" ht="15" x14ac:dyDescent="0.25">
      <c r="B100" s="49"/>
      <c r="C100" s="50"/>
      <c r="D100" s="205" t="s">
        <v>119</v>
      </c>
      <c r="E100" s="127" t="s">
        <v>120</v>
      </c>
      <c r="F100" s="51" t="s">
        <v>121</v>
      </c>
      <c r="G100" s="52" t="s">
        <v>122</v>
      </c>
      <c r="V100" s="211"/>
      <c r="W100" s="211"/>
    </row>
    <row r="101" spans="2:23" ht="15" x14ac:dyDescent="0.25">
      <c r="B101" s="49"/>
      <c r="C101" s="50"/>
      <c r="D101" s="205" t="s">
        <v>105</v>
      </c>
      <c r="E101" s="127" t="s">
        <v>106</v>
      </c>
      <c r="F101" s="51" t="s">
        <v>107</v>
      </c>
      <c r="G101" s="52" t="s">
        <v>224</v>
      </c>
      <c r="K101" s="211"/>
      <c r="L101" s="211"/>
      <c r="M101" s="211"/>
      <c r="N101" s="211"/>
      <c r="O101" s="211"/>
      <c r="P101" s="211"/>
      <c r="Q101" s="211"/>
      <c r="R101" s="211"/>
      <c r="S101" s="211"/>
      <c r="T101" s="211"/>
      <c r="U101" s="211"/>
      <c r="V101" s="211"/>
      <c r="W101" s="211"/>
    </row>
    <row r="102" spans="2:23" ht="15" x14ac:dyDescent="0.25">
      <c r="B102" s="49"/>
      <c r="C102" s="50"/>
      <c r="D102" s="205" t="s">
        <v>342</v>
      </c>
      <c r="E102" s="128">
        <v>943</v>
      </c>
      <c r="F102" s="51" t="s">
        <v>343</v>
      </c>
      <c r="G102" s="52" t="s">
        <v>224</v>
      </c>
      <c r="K102" s="211"/>
      <c r="L102" s="211"/>
      <c r="M102" s="211"/>
      <c r="N102" s="211"/>
      <c r="O102" s="211"/>
      <c r="P102" s="211"/>
      <c r="Q102" s="211"/>
      <c r="R102" s="211"/>
      <c r="S102" s="211"/>
      <c r="T102" s="211"/>
      <c r="U102" s="211"/>
      <c r="V102" s="211"/>
      <c r="W102" s="211"/>
    </row>
    <row r="103" spans="2:23" ht="15" x14ac:dyDescent="0.25">
      <c r="B103" s="49"/>
      <c r="C103" s="50"/>
      <c r="D103" s="205" t="s">
        <v>112</v>
      </c>
      <c r="E103" s="127" t="s">
        <v>113</v>
      </c>
      <c r="F103" s="51" t="s">
        <v>114</v>
      </c>
      <c r="G103" s="52" t="s">
        <v>115</v>
      </c>
      <c r="K103" s="211"/>
      <c r="L103" s="211"/>
      <c r="M103" s="211"/>
      <c r="N103" s="211"/>
      <c r="O103" s="211"/>
      <c r="P103" s="211"/>
      <c r="Q103" s="211"/>
      <c r="R103" s="211"/>
      <c r="S103" s="211"/>
      <c r="T103" s="211"/>
      <c r="U103" s="211"/>
      <c r="V103" s="211"/>
      <c r="W103" s="211"/>
    </row>
    <row r="104" spans="2:23" ht="15" x14ac:dyDescent="0.25">
      <c r="B104" s="49"/>
      <c r="C104" s="50"/>
      <c r="D104" s="205" t="s">
        <v>344</v>
      </c>
      <c r="E104" s="127" t="s">
        <v>116</v>
      </c>
      <c r="F104" s="51" t="s">
        <v>117</v>
      </c>
      <c r="G104" s="52" t="s">
        <v>115</v>
      </c>
      <c r="V104" s="211"/>
      <c r="W104" s="211"/>
    </row>
    <row r="105" spans="2:23" ht="15" x14ac:dyDescent="0.25">
      <c r="B105" s="49"/>
      <c r="C105" s="50"/>
      <c r="D105" s="205" t="s">
        <v>123</v>
      </c>
      <c r="E105" s="127" t="s">
        <v>124</v>
      </c>
      <c r="F105" s="51" t="s">
        <v>125</v>
      </c>
      <c r="G105" s="52" t="s">
        <v>126</v>
      </c>
      <c r="V105" s="211"/>
      <c r="W105" s="211"/>
    </row>
    <row r="106" spans="2:23" ht="27" thickBot="1" x14ac:dyDescent="0.3">
      <c r="B106" s="46"/>
      <c r="C106" s="47"/>
      <c r="D106" s="207" t="s">
        <v>345</v>
      </c>
      <c r="E106" s="171">
        <v>950</v>
      </c>
      <c r="F106" s="172" t="s">
        <v>346</v>
      </c>
      <c r="G106" s="25" t="s">
        <v>347</v>
      </c>
      <c r="V106" s="211"/>
      <c r="W106" s="211"/>
    </row>
    <row r="107" spans="2:23" ht="15" x14ac:dyDescent="0.25">
      <c r="B107" s="77"/>
      <c r="C107" s="78" t="s">
        <v>130</v>
      </c>
      <c r="D107" s="210"/>
      <c r="E107" s="132"/>
      <c r="F107" s="79"/>
      <c r="G107" s="70"/>
      <c r="K107" s="211"/>
      <c r="L107" s="211"/>
      <c r="M107" s="211"/>
      <c r="N107" s="211"/>
      <c r="O107" s="211"/>
      <c r="P107" s="211"/>
      <c r="Q107" s="211"/>
      <c r="R107" s="211"/>
      <c r="S107" s="211"/>
      <c r="T107" s="211"/>
      <c r="U107" s="211"/>
      <c r="V107" s="211"/>
      <c r="W107" s="211"/>
    </row>
    <row r="108" spans="2:23" ht="15" x14ac:dyDescent="0.25">
      <c r="B108" s="46"/>
      <c r="C108" s="198"/>
      <c r="D108" s="207" t="s">
        <v>348</v>
      </c>
      <c r="E108" s="171">
        <v>926</v>
      </c>
      <c r="F108" s="199" t="s">
        <v>349</v>
      </c>
      <c r="G108" s="25" t="s">
        <v>224</v>
      </c>
      <c r="K108" s="211"/>
      <c r="L108" s="211"/>
      <c r="M108" s="211"/>
      <c r="N108" s="211"/>
      <c r="O108" s="211"/>
      <c r="P108" s="211"/>
      <c r="Q108" s="211"/>
      <c r="R108" s="211"/>
      <c r="S108" s="211"/>
      <c r="T108" s="211"/>
      <c r="U108" s="211"/>
      <c r="V108" s="211"/>
      <c r="W108" s="211"/>
    </row>
    <row r="109" spans="2:23" ht="15" x14ac:dyDescent="0.25">
      <c r="B109" s="46"/>
      <c r="C109" s="198"/>
      <c r="D109" s="207" t="s">
        <v>350</v>
      </c>
      <c r="E109" s="171">
        <v>930</v>
      </c>
      <c r="F109" s="199" t="s">
        <v>351</v>
      </c>
      <c r="G109" s="25" t="s">
        <v>224</v>
      </c>
      <c r="K109" s="211"/>
      <c r="L109" s="211"/>
      <c r="M109" s="211"/>
      <c r="N109" s="211"/>
      <c r="O109" s="211"/>
      <c r="P109" s="211"/>
      <c r="Q109" s="211"/>
      <c r="R109" s="211"/>
      <c r="S109" s="211"/>
      <c r="T109" s="211"/>
      <c r="U109" s="211"/>
      <c r="V109" s="211"/>
      <c r="W109" s="211"/>
    </row>
    <row r="110" spans="2:23" ht="15" x14ac:dyDescent="0.25">
      <c r="B110" s="46"/>
      <c r="C110" s="198"/>
      <c r="D110" s="207" t="s">
        <v>352</v>
      </c>
      <c r="E110" s="171">
        <v>931</v>
      </c>
      <c r="F110" s="199" t="s">
        <v>353</v>
      </c>
      <c r="G110" s="25" t="s">
        <v>224</v>
      </c>
      <c r="K110" s="211"/>
      <c r="L110" s="211"/>
      <c r="M110" s="211"/>
      <c r="N110" s="211"/>
      <c r="O110" s="211"/>
      <c r="P110" s="211"/>
      <c r="Q110" s="211"/>
      <c r="R110" s="211"/>
      <c r="S110" s="211"/>
      <c r="T110" s="211"/>
      <c r="U110" s="211"/>
      <c r="V110" s="211"/>
      <c r="W110" s="211"/>
    </row>
    <row r="111" spans="2:23" ht="15" x14ac:dyDescent="0.25">
      <c r="B111" s="49"/>
      <c r="C111" s="50"/>
      <c r="D111" s="205" t="s">
        <v>137</v>
      </c>
      <c r="E111" s="127" t="s">
        <v>138</v>
      </c>
      <c r="F111" s="51" t="s">
        <v>139</v>
      </c>
      <c r="G111" s="25" t="s">
        <v>224</v>
      </c>
      <c r="V111" s="211"/>
      <c r="W111" s="211"/>
    </row>
    <row r="112" spans="2:23" ht="15" x14ac:dyDescent="0.25">
      <c r="B112" s="49"/>
      <c r="C112" s="50"/>
      <c r="D112" s="205" t="s">
        <v>134</v>
      </c>
      <c r="E112" s="127" t="s">
        <v>135</v>
      </c>
      <c r="F112" s="51" t="s">
        <v>136</v>
      </c>
      <c r="G112" s="25" t="s">
        <v>224</v>
      </c>
      <c r="V112" s="211"/>
      <c r="W112" s="211"/>
    </row>
    <row r="113" spans="2:23" ht="15" x14ac:dyDescent="0.25">
      <c r="B113" s="49"/>
      <c r="C113" s="50"/>
      <c r="D113" s="205" t="s">
        <v>131</v>
      </c>
      <c r="E113" s="127" t="s">
        <v>132</v>
      </c>
      <c r="F113" s="51" t="s">
        <v>133</v>
      </c>
      <c r="G113" s="25" t="s">
        <v>224</v>
      </c>
      <c r="K113" s="211"/>
      <c r="L113" s="211"/>
      <c r="M113" s="211"/>
      <c r="N113" s="211"/>
      <c r="O113" s="211"/>
      <c r="P113" s="211"/>
      <c r="Q113" s="211"/>
      <c r="R113" s="211"/>
      <c r="S113" s="211"/>
      <c r="T113" s="211"/>
      <c r="U113" s="211"/>
      <c r="V113" s="211"/>
      <c r="W113" s="211"/>
    </row>
    <row r="114" spans="2:23" ht="15" x14ac:dyDescent="0.25">
      <c r="B114" s="59"/>
      <c r="C114" s="60"/>
      <c r="D114" s="205" t="s">
        <v>354</v>
      </c>
      <c r="E114" s="128">
        <v>935</v>
      </c>
      <c r="F114" s="51" t="s">
        <v>355</v>
      </c>
      <c r="G114" s="52" t="s">
        <v>172</v>
      </c>
      <c r="K114" s="211"/>
      <c r="L114" s="211"/>
      <c r="M114" s="211"/>
      <c r="N114" s="211"/>
      <c r="O114" s="211"/>
      <c r="P114" s="211"/>
      <c r="Q114" s="211"/>
      <c r="R114" s="211"/>
      <c r="S114" s="211"/>
      <c r="T114" s="211"/>
      <c r="U114" s="211"/>
      <c r="V114" s="211"/>
      <c r="W114" s="211"/>
    </row>
    <row r="115" spans="2:23" ht="15" x14ac:dyDescent="0.25">
      <c r="B115" s="59"/>
      <c r="C115" s="60"/>
      <c r="D115" s="205" t="s">
        <v>356</v>
      </c>
      <c r="E115" s="128">
        <v>936</v>
      </c>
      <c r="F115" s="51" t="s">
        <v>357</v>
      </c>
      <c r="G115" s="25" t="s">
        <v>224</v>
      </c>
      <c r="K115" s="211"/>
      <c r="L115" s="211"/>
      <c r="M115" s="211"/>
      <c r="N115" s="211"/>
      <c r="O115" s="211"/>
      <c r="P115" s="211"/>
      <c r="Q115" s="211"/>
      <c r="R115" s="211"/>
      <c r="S115" s="211"/>
      <c r="T115" s="211"/>
      <c r="U115" s="211"/>
      <c r="V115" s="211"/>
      <c r="W115" s="211"/>
    </row>
    <row r="116" spans="2:23" ht="15" x14ac:dyDescent="0.25">
      <c r="B116" s="49"/>
      <c r="C116" s="50"/>
      <c r="D116" s="205" t="s">
        <v>140</v>
      </c>
      <c r="E116" s="127" t="s">
        <v>141</v>
      </c>
      <c r="F116" s="51" t="s">
        <v>358</v>
      </c>
      <c r="G116" s="25" t="s">
        <v>224</v>
      </c>
      <c r="K116" s="211"/>
      <c r="L116" s="211"/>
      <c r="M116" s="211"/>
      <c r="N116" s="211"/>
      <c r="O116" s="211"/>
      <c r="P116" s="211"/>
      <c r="Q116" s="211"/>
      <c r="R116" s="211"/>
      <c r="S116" s="211"/>
      <c r="T116" s="211"/>
      <c r="U116" s="211"/>
      <c r="V116" s="211"/>
      <c r="W116" s="211"/>
    </row>
    <row r="117" spans="2:23" ht="15" x14ac:dyDescent="0.25">
      <c r="B117" s="49"/>
      <c r="C117" s="50"/>
      <c r="D117" s="205" t="s">
        <v>359</v>
      </c>
      <c r="E117" s="128">
        <v>938</v>
      </c>
      <c r="F117" s="51" t="s">
        <v>360</v>
      </c>
      <c r="G117" s="52" t="s">
        <v>224</v>
      </c>
      <c r="K117" s="211"/>
      <c r="L117" s="211"/>
      <c r="M117" s="211"/>
      <c r="N117" s="211"/>
      <c r="O117" s="211"/>
      <c r="P117" s="211"/>
      <c r="Q117" s="211"/>
      <c r="R117" s="211"/>
      <c r="S117" s="211"/>
      <c r="T117" s="211"/>
      <c r="U117" s="211"/>
      <c r="V117" s="211"/>
      <c r="W117" s="211"/>
    </row>
    <row r="118" spans="2:23" ht="15" x14ac:dyDescent="0.25">
      <c r="B118" s="46"/>
      <c r="C118" s="47"/>
      <c r="D118" s="207" t="s">
        <v>402</v>
      </c>
      <c r="E118" s="171">
        <v>970</v>
      </c>
      <c r="F118" s="24" t="s">
        <v>362</v>
      </c>
      <c r="G118" s="25" t="s">
        <v>224</v>
      </c>
      <c r="K118" s="211"/>
      <c r="L118" s="211"/>
      <c r="M118" s="211"/>
      <c r="N118" s="211"/>
      <c r="O118" s="211"/>
      <c r="P118" s="211"/>
      <c r="Q118" s="211"/>
      <c r="R118" s="211"/>
      <c r="S118" s="211"/>
      <c r="T118" s="211"/>
      <c r="U118" s="211"/>
      <c r="V118" s="211"/>
      <c r="W118" s="211"/>
    </row>
    <row r="119" spans="2:23" ht="15.75" thickBot="1" x14ac:dyDescent="0.3">
      <c r="B119" s="176"/>
      <c r="C119" s="177"/>
      <c r="D119" s="206" t="s">
        <v>363</v>
      </c>
      <c r="E119" s="186">
        <v>975</v>
      </c>
      <c r="F119" s="81" t="s">
        <v>364</v>
      </c>
      <c r="G119" s="25" t="s">
        <v>224</v>
      </c>
      <c r="K119" s="211"/>
      <c r="L119" s="211"/>
      <c r="M119" s="211"/>
      <c r="N119" s="211"/>
      <c r="O119" s="211"/>
      <c r="P119" s="211"/>
      <c r="Q119" s="211"/>
      <c r="R119" s="211"/>
      <c r="S119" s="211"/>
      <c r="T119" s="211"/>
      <c r="U119" s="211"/>
      <c r="V119" s="211"/>
      <c r="W119" s="211"/>
    </row>
    <row r="120" spans="2:23" ht="15" x14ac:dyDescent="0.25">
      <c r="B120" s="77"/>
      <c r="C120" s="78" t="s">
        <v>142</v>
      </c>
      <c r="D120" s="210"/>
      <c r="E120" s="132"/>
      <c r="F120" s="79"/>
      <c r="G120" s="70"/>
      <c r="K120" s="211"/>
      <c r="L120" s="211"/>
      <c r="M120" s="211"/>
      <c r="N120" s="211"/>
      <c r="O120" s="211"/>
      <c r="P120" s="211"/>
      <c r="Q120" s="211"/>
      <c r="R120" s="211"/>
      <c r="S120" s="211"/>
      <c r="T120" s="211"/>
      <c r="U120" s="211"/>
      <c r="V120" s="211"/>
      <c r="W120" s="211"/>
    </row>
    <row r="121" spans="2:23" ht="15" x14ac:dyDescent="0.25">
      <c r="B121" s="46"/>
      <c r="C121" s="198"/>
      <c r="D121" s="207" t="s">
        <v>365</v>
      </c>
      <c r="E121" s="171">
        <v>810</v>
      </c>
      <c r="F121" s="199" t="s">
        <v>366</v>
      </c>
      <c r="G121" s="52" t="s">
        <v>224</v>
      </c>
      <c r="K121" s="211"/>
      <c r="L121" s="211"/>
      <c r="M121" s="211"/>
      <c r="N121" s="211"/>
      <c r="O121" s="211"/>
      <c r="P121" s="211"/>
      <c r="Q121" s="211"/>
      <c r="R121" s="211"/>
      <c r="S121" s="211"/>
      <c r="T121" s="211"/>
      <c r="U121" s="211"/>
      <c r="V121" s="211"/>
      <c r="W121" s="211"/>
    </row>
    <row r="122" spans="2:23" ht="15" x14ac:dyDescent="0.25">
      <c r="B122" s="46"/>
      <c r="C122" s="198"/>
      <c r="D122" s="207" t="s">
        <v>367</v>
      </c>
      <c r="E122" s="171">
        <v>811</v>
      </c>
      <c r="F122" s="199" t="s">
        <v>368</v>
      </c>
      <c r="G122" s="52" t="s">
        <v>224</v>
      </c>
      <c r="K122" s="211"/>
      <c r="L122" s="211"/>
      <c r="M122" s="211"/>
      <c r="N122" s="211"/>
      <c r="O122" s="211"/>
      <c r="P122" s="211"/>
      <c r="Q122" s="211"/>
      <c r="R122" s="211"/>
      <c r="S122" s="211"/>
      <c r="T122" s="211"/>
      <c r="U122" s="211"/>
      <c r="V122" s="211"/>
      <c r="W122" s="211"/>
    </row>
    <row r="123" spans="2:23" ht="26.25" x14ac:dyDescent="0.25">
      <c r="B123" s="49"/>
      <c r="C123" s="50"/>
      <c r="D123" s="205" t="s">
        <v>204</v>
      </c>
      <c r="E123" s="128">
        <v>815</v>
      </c>
      <c r="F123" s="170" t="s">
        <v>143</v>
      </c>
      <c r="G123" s="52" t="s">
        <v>224</v>
      </c>
      <c r="K123" s="211"/>
      <c r="L123" s="211"/>
      <c r="M123" s="211"/>
      <c r="N123" s="211"/>
      <c r="O123" s="211"/>
      <c r="P123" s="211"/>
      <c r="Q123" s="211"/>
      <c r="R123" s="211"/>
      <c r="S123" s="211"/>
      <c r="T123" s="211"/>
      <c r="U123" s="211"/>
      <c r="V123" s="211"/>
      <c r="W123" s="211"/>
    </row>
    <row r="124" spans="2:23" ht="15" x14ac:dyDescent="0.25">
      <c r="B124" s="49"/>
      <c r="C124" s="50"/>
      <c r="D124" s="205" t="s">
        <v>369</v>
      </c>
      <c r="E124" s="128">
        <v>816</v>
      </c>
      <c r="F124" s="51" t="s">
        <v>370</v>
      </c>
      <c r="G124" s="52" t="s">
        <v>224</v>
      </c>
      <c r="K124" s="211"/>
      <c r="L124" s="211"/>
      <c r="M124" s="211"/>
      <c r="N124" s="211"/>
      <c r="O124" s="211"/>
      <c r="P124" s="211"/>
      <c r="Q124" s="211"/>
      <c r="R124" s="211"/>
      <c r="S124" s="211"/>
      <c r="T124" s="211"/>
      <c r="U124" s="211"/>
      <c r="V124" s="211"/>
      <c r="W124" s="211"/>
    </row>
    <row r="125" spans="2:23" ht="15" x14ac:dyDescent="0.25">
      <c r="B125" s="49"/>
      <c r="C125" s="50"/>
      <c r="D125" s="205" t="s">
        <v>144</v>
      </c>
      <c r="E125" s="127" t="s">
        <v>145</v>
      </c>
      <c r="F125" s="51" t="s">
        <v>146</v>
      </c>
      <c r="G125" s="52" t="s">
        <v>224</v>
      </c>
      <c r="K125" s="211"/>
      <c r="L125" s="211"/>
      <c r="M125" s="211"/>
      <c r="N125" s="211"/>
      <c r="O125" s="211"/>
      <c r="P125" s="211"/>
      <c r="Q125" s="211"/>
      <c r="R125" s="211"/>
      <c r="S125" s="211"/>
      <c r="T125" s="211"/>
      <c r="U125" s="211"/>
      <c r="V125" s="211"/>
      <c r="W125" s="211"/>
    </row>
    <row r="126" spans="2:23" ht="15" x14ac:dyDescent="0.25">
      <c r="B126" s="49"/>
      <c r="C126" s="50"/>
      <c r="D126" s="205" t="s">
        <v>371</v>
      </c>
      <c r="E126" s="127" t="s">
        <v>156</v>
      </c>
      <c r="F126" s="51" t="s">
        <v>157</v>
      </c>
      <c r="G126" s="52" t="s">
        <v>372</v>
      </c>
      <c r="K126" s="211"/>
      <c r="L126" s="211"/>
      <c r="M126" s="211"/>
      <c r="N126" s="211"/>
      <c r="O126" s="211"/>
      <c r="P126" s="211"/>
      <c r="Q126" s="211"/>
      <c r="R126" s="211"/>
      <c r="S126" s="211"/>
      <c r="T126" s="211"/>
      <c r="U126" s="211"/>
      <c r="V126" s="211"/>
      <c r="W126" s="211"/>
    </row>
    <row r="127" spans="2:23" ht="15" x14ac:dyDescent="0.25">
      <c r="B127" s="49"/>
      <c r="C127" s="50"/>
      <c r="D127" s="205" t="s">
        <v>373</v>
      </c>
      <c r="E127" s="128">
        <v>821</v>
      </c>
      <c r="F127" s="51" t="s">
        <v>374</v>
      </c>
      <c r="G127" s="52" t="s">
        <v>372</v>
      </c>
      <c r="W127" s="211"/>
    </row>
    <row r="128" spans="2:23" ht="15" x14ac:dyDescent="0.25">
      <c r="B128" s="49"/>
      <c r="C128" s="50"/>
      <c r="D128" s="205" t="s">
        <v>375</v>
      </c>
      <c r="E128" s="128" t="s">
        <v>376</v>
      </c>
      <c r="F128" s="51" t="s">
        <v>374</v>
      </c>
      <c r="G128" s="52" t="s">
        <v>372</v>
      </c>
      <c r="W128" s="211"/>
    </row>
    <row r="129" spans="2:23" ht="26.25" x14ac:dyDescent="0.25">
      <c r="B129" s="49"/>
      <c r="C129" s="50"/>
      <c r="D129" s="205" t="s">
        <v>377</v>
      </c>
      <c r="E129" s="128">
        <v>822</v>
      </c>
      <c r="F129" s="170" t="s">
        <v>378</v>
      </c>
      <c r="G129" s="52" t="s">
        <v>372</v>
      </c>
      <c r="K129" s="211"/>
      <c r="L129" s="211"/>
      <c r="M129" s="211"/>
      <c r="N129" s="211"/>
      <c r="O129" s="211"/>
      <c r="P129" s="211"/>
      <c r="Q129" s="211"/>
      <c r="R129" s="211"/>
      <c r="S129" s="211"/>
      <c r="T129" s="211"/>
      <c r="U129" s="211"/>
      <c r="V129" s="211"/>
      <c r="W129" s="211"/>
    </row>
    <row r="130" spans="2:23" ht="26.25" x14ac:dyDescent="0.25">
      <c r="B130" s="49"/>
      <c r="C130" s="50"/>
      <c r="D130" s="205" t="s">
        <v>379</v>
      </c>
      <c r="E130" s="128">
        <v>823</v>
      </c>
      <c r="F130" s="170" t="s">
        <v>380</v>
      </c>
      <c r="G130" s="52" t="s">
        <v>224</v>
      </c>
      <c r="K130" s="211"/>
      <c r="L130" s="211"/>
      <c r="M130" s="211"/>
      <c r="N130" s="211"/>
      <c r="O130" s="211"/>
      <c r="P130" s="211"/>
      <c r="Q130" s="211"/>
      <c r="R130" s="211"/>
      <c r="S130" s="211"/>
      <c r="T130" s="211"/>
      <c r="U130" s="211"/>
      <c r="V130" s="211"/>
      <c r="W130" s="211"/>
    </row>
    <row r="131" spans="2:23" ht="15" x14ac:dyDescent="0.25">
      <c r="B131" s="49"/>
      <c r="C131" s="50"/>
      <c r="D131" s="205" t="s">
        <v>381</v>
      </c>
      <c r="E131" s="128">
        <v>842</v>
      </c>
      <c r="F131" s="51" t="s">
        <v>382</v>
      </c>
      <c r="G131" s="52" t="s">
        <v>224</v>
      </c>
      <c r="K131" s="211"/>
      <c r="L131" s="211"/>
      <c r="M131" s="211"/>
      <c r="N131" s="211"/>
      <c r="O131" s="211"/>
      <c r="P131" s="211"/>
      <c r="Q131" s="211"/>
      <c r="R131" s="211"/>
      <c r="S131" s="211"/>
      <c r="T131" s="211"/>
      <c r="U131" s="211"/>
      <c r="V131" s="211"/>
      <c r="W131" s="211"/>
    </row>
    <row r="132" spans="2:23" ht="26.25" x14ac:dyDescent="0.25">
      <c r="B132" s="49"/>
      <c r="C132" s="50"/>
      <c r="D132" s="205" t="s">
        <v>158</v>
      </c>
      <c r="E132" s="127" t="s">
        <v>159</v>
      </c>
      <c r="F132" s="170" t="s">
        <v>160</v>
      </c>
      <c r="G132" s="52" t="s">
        <v>224</v>
      </c>
      <c r="K132" s="211"/>
      <c r="L132" s="211"/>
      <c r="M132" s="211"/>
      <c r="N132" s="211"/>
      <c r="O132" s="211"/>
      <c r="P132" s="211"/>
      <c r="Q132" s="211"/>
      <c r="R132" s="211"/>
      <c r="S132" s="211"/>
      <c r="T132" s="211"/>
      <c r="U132" s="211"/>
      <c r="V132" s="211"/>
      <c r="W132" s="211"/>
    </row>
    <row r="133" spans="2:23" ht="26.25" x14ac:dyDescent="0.25">
      <c r="B133" s="46"/>
      <c r="C133" s="47"/>
      <c r="D133" s="207" t="s">
        <v>383</v>
      </c>
      <c r="E133" s="171">
        <v>851</v>
      </c>
      <c r="F133" s="173" t="s">
        <v>384</v>
      </c>
      <c r="G133" s="52" t="s">
        <v>224</v>
      </c>
      <c r="K133" s="211"/>
      <c r="L133" s="211"/>
      <c r="M133" s="211"/>
      <c r="N133" s="211"/>
      <c r="O133" s="211"/>
      <c r="P133" s="211"/>
      <c r="Q133" s="211"/>
      <c r="R133" s="211"/>
      <c r="S133" s="211"/>
      <c r="T133" s="211"/>
      <c r="U133" s="211"/>
      <c r="V133" s="211"/>
      <c r="W133" s="211"/>
    </row>
    <row r="134" spans="2:23" ht="26.25" x14ac:dyDescent="0.25">
      <c r="B134" s="46"/>
      <c r="C134" s="47"/>
      <c r="D134" s="207" t="s">
        <v>385</v>
      </c>
      <c r="E134" s="171">
        <v>857</v>
      </c>
      <c r="F134" s="173" t="s">
        <v>386</v>
      </c>
      <c r="G134" s="52" t="s">
        <v>224</v>
      </c>
      <c r="K134" s="211"/>
      <c r="L134" s="211"/>
      <c r="M134" s="211"/>
      <c r="N134" s="211"/>
      <c r="O134" s="211"/>
      <c r="P134" s="211"/>
      <c r="Q134" s="211"/>
      <c r="R134" s="211"/>
      <c r="S134" s="211"/>
      <c r="T134" s="211"/>
      <c r="U134" s="211"/>
      <c r="V134" s="211"/>
      <c r="W134" s="211"/>
    </row>
    <row r="135" spans="2:23" ht="15" x14ac:dyDescent="0.25">
      <c r="B135" s="46"/>
      <c r="C135" s="47"/>
      <c r="D135" s="207" t="s">
        <v>387</v>
      </c>
      <c r="E135" s="171">
        <v>861</v>
      </c>
      <c r="F135" s="61" t="s">
        <v>161</v>
      </c>
      <c r="G135" s="25" t="s">
        <v>224</v>
      </c>
      <c r="K135" s="211"/>
      <c r="L135" s="211"/>
      <c r="M135" s="211"/>
      <c r="N135" s="211"/>
      <c r="O135" s="211"/>
      <c r="P135" s="211"/>
      <c r="Q135" s="211"/>
      <c r="R135" s="211"/>
      <c r="S135" s="211"/>
      <c r="T135" s="211"/>
      <c r="U135" s="211"/>
      <c r="V135" s="211"/>
      <c r="W135" s="211"/>
    </row>
    <row r="136" spans="2:23" ht="26.25" x14ac:dyDescent="0.25">
      <c r="B136" s="49"/>
      <c r="C136" s="50"/>
      <c r="D136" s="205" t="s">
        <v>147</v>
      </c>
      <c r="E136" s="127" t="s">
        <v>148</v>
      </c>
      <c r="F136" s="170" t="s">
        <v>149</v>
      </c>
      <c r="G136" s="52" t="s">
        <v>224</v>
      </c>
      <c r="K136" s="211"/>
      <c r="L136" s="211"/>
      <c r="M136" s="211"/>
      <c r="N136" s="211"/>
      <c r="O136" s="211"/>
      <c r="P136" s="211"/>
      <c r="Q136" s="211"/>
      <c r="R136" s="211"/>
      <c r="S136" s="211"/>
      <c r="T136" s="211"/>
      <c r="U136" s="211"/>
      <c r="V136" s="211"/>
      <c r="W136" s="211"/>
    </row>
    <row r="137" spans="2:23" ht="15" x14ac:dyDescent="0.25">
      <c r="B137" s="49"/>
      <c r="C137" s="50"/>
      <c r="D137" s="205" t="s">
        <v>388</v>
      </c>
      <c r="E137" s="128">
        <v>863</v>
      </c>
      <c r="F137" s="51" t="s">
        <v>389</v>
      </c>
      <c r="G137" s="25" t="s">
        <v>224</v>
      </c>
      <c r="K137" s="211"/>
      <c r="L137" s="211"/>
      <c r="M137" s="211"/>
      <c r="N137" s="211"/>
      <c r="O137" s="211"/>
      <c r="P137" s="211"/>
      <c r="Q137" s="211"/>
      <c r="R137" s="211"/>
      <c r="S137" s="211"/>
      <c r="T137" s="211"/>
      <c r="U137" s="211"/>
      <c r="V137" s="211"/>
      <c r="W137" s="211"/>
    </row>
    <row r="138" spans="2:23" ht="15" x14ac:dyDescent="0.25">
      <c r="B138" s="49"/>
      <c r="C138" s="50"/>
      <c r="D138" s="205" t="s">
        <v>390</v>
      </c>
      <c r="E138" s="128">
        <v>866</v>
      </c>
      <c r="F138" s="51" t="s">
        <v>391</v>
      </c>
      <c r="G138" s="25" t="s">
        <v>224</v>
      </c>
      <c r="K138" s="211"/>
      <c r="L138" s="211"/>
      <c r="M138" s="211"/>
      <c r="N138" s="211"/>
      <c r="O138" s="211"/>
      <c r="P138" s="211"/>
      <c r="Q138" s="211"/>
      <c r="R138" s="211"/>
      <c r="S138" s="211"/>
      <c r="T138" s="211"/>
      <c r="U138" s="211"/>
      <c r="V138" s="211"/>
      <c r="W138" s="211"/>
    </row>
    <row r="139" spans="2:23" ht="15" x14ac:dyDescent="0.25">
      <c r="B139" s="49"/>
      <c r="C139" s="50"/>
      <c r="D139" s="205" t="s">
        <v>392</v>
      </c>
      <c r="E139" s="128">
        <v>867</v>
      </c>
      <c r="F139" s="51" t="s">
        <v>393</v>
      </c>
      <c r="G139" s="25" t="s">
        <v>224</v>
      </c>
      <c r="K139" s="211"/>
      <c r="L139" s="211"/>
      <c r="M139" s="211"/>
      <c r="N139" s="211"/>
      <c r="O139" s="211"/>
      <c r="P139" s="211"/>
      <c r="Q139" s="211"/>
      <c r="R139" s="211"/>
      <c r="S139" s="211"/>
      <c r="T139" s="211"/>
      <c r="U139" s="211"/>
      <c r="V139" s="211"/>
      <c r="W139" s="211"/>
    </row>
    <row r="140" spans="2:23" ht="15" x14ac:dyDescent="0.25">
      <c r="B140" s="49"/>
      <c r="C140" s="50"/>
      <c r="D140" s="205" t="s">
        <v>394</v>
      </c>
      <c r="E140" s="128">
        <v>869</v>
      </c>
      <c r="F140" s="51" t="s">
        <v>395</v>
      </c>
      <c r="G140" s="25" t="s">
        <v>224</v>
      </c>
      <c r="K140" s="211"/>
      <c r="L140" s="211"/>
      <c r="M140" s="211"/>
      <c r="N140" s="211"/>
      <c r="O140" s="211"/>
      <c r="P140" s="211"/>
      <c r="Q140" s="211"/>
      <c r="R140" s="211"/>
      <c r="S140" s="211"/>
      <c r="T140" s="211"/>
      <c r="U140" s="211"/>
      <c r="V140" s="211"/>
      <c r="W140" s="211"/>
    </row>
    <row r="141" spans="2:23" ht="15" x14ac:dyDescent="0.25">
      <c r="B141" s="49"/>
      <c r="C141" s="50"/>
      <c r="D141" s="205" t="s">
        <v>162</v>
      </c>
      <c r="E141" s="127" t="s">
        <v>163</v>
      </c>
      <c r="F141" s="51" t="s">
        <v>164</v>
      </c>
      <c r="G141" s="52" t="s">
        <v>224</v>
      </c>
      <c r="K141" s="211"/>
      <c r="L141" s="211"/>
      <c r="M141" s="211"/>
      <c r="N141" s="211"/>
      <c r="O141" s="211"/>
      <c r="P141" s="211"/>
      <c r="Q141" s="211"/>
      <c r="R141" s="211"/>
      <c r="S141" s="211"/>
      <c r="T141" s="211"/>
      <c r="U141" s="211"/>
      <c r="V141" s="211"/>
      <c r="W141" s="211"/>
    </row>
    <row r="142" spans="2:23" ht="15" x14ac:dyDescent="0.25">
      <c r="B142" s="46"/>
      <c r="C142" s="47"/>
      <c r="D142" s="207" t="s">
        <v>396</v>
      </c>
      <c r="E142" s="171">
        <v>876</v>
      </c>
      <c r="F142" s="24" t="s">
        <v>397</v>
      </c>
      <c r="G142" s="25" t="s">
        <v>224</v>
      </c>
      <c r="K142" s="211"/>
      <c r="L142" s="211"/>
      <c r="M142" s="211"/>
      <c r="N142" s="211"/>
      <c r="O142" s="211"/>
      <c r="P142" s="211"/>
      <c r="Q142" s="211"/>
      <c r="R142" s="211"/>
      <c r="S142" s="211"/>
      <c r="T142" s="211"/>
      <c r="U142" s="211"/>
      <c r="V142" s="211"/>
      <c r="W142" s="211"/>
    </row>
    <row r="143" spans="2:23" ht="15" x14ac:dyDescent="0.25">
      <c r="B143" s="46"/>
      <c r="C143" s="47"/>
      <c r="D143" s="207" t="s">
        <v>150</v>
      </c>
      <c r="E143" s="129" t="s">
        <v>151</v>
      </c>
      <c r="F143" s="24" t="s">
        <v>152</v>
      </c>
      <c r="G143" s="25" t="s">
        <v>224</v>
      </c>
      <c r="K143" s="211"/>
      <c r="L143" s="211"/>
      <c r="M143" s="211"/>
      <c r="N143" s="211"/>
      <c r="O143" s="211"/>
      <c r="P143" s="211"/>
      <c r="Q143" s="211"/>
      <c r="R143" s="211"/>
      <c r="S143" s="211"/>
      <c r="T143" s="211"/>
      <c r="U143" s="211"/>
      <c r="V143" s="211"/>
      <c r="W143" s="211"/>
    </row>
    <row r="144" spans="2:23" ht="15" x14ac:dyDescent="0.25">
      <c r="B144" s="49"/>
      <c r="C144" s="50"/>
      <c r="D144" s="205" t="s">
        <v>153</v>
      </c>
      <c r="E144" s="127" t="s">
        <v>154</v>
      </c>
      <c r="F144" s="51" t="s">
        <v>155</v>
      </c>
      <c r="G144" s="52" t="s">
        <v>224</v>
      </c>
      <c r="K144" s="211"/>
      <c r="L144" s="211"/>
      <c r="M144" s="211"/>
      <c r="N144" s="211"/>
      <c r="O144" s="211"/>
      <c r="P144" s="211"/>
      <c r="Q144" s="211"/>
      <c r="R144" s="211"/>
      <c r="S144" s="211"/>
      <c r="T144" s="211"/>
      <c r="U144" s="211"/>
      <c r="V144" s="211"/>
      <c r="W144" s="211"/>
    </row>
    <row r="145" spans="2:23" ht="15" x14ac:dyDescent="0.25">
      <c r="B145" s="49"/>
      <c r="C145" s="50"/>
      <c r="D145" s="205" t="s">
        <v>403</v>
      </c>
      <c r="E145" s="128">
        <v>882</v>
      </c>
      <c r="F145" s="51" t="s">
        <v>404</v>
      </c>
      <c r="G145" s="25" t="s">
        <v>224</v>
      </c>
      <c r="K145" s="211"/>
      <c r="L145" s="211"/>
      <c r="M145" s="211"/>
      <c r="N145" s="211"/>
      <c r="O145" s="211"/>
      <c r="P145" s="211"/>
      <c r="Q145" s="211"/>
      <c r="R145" s="211"/>
      <c r="S145" s="211"/>
      <c r="T145" s="211"/>
      <c r="U145" s="211"/>
      <c r="V145" s="211"/>
      <c r="W145" s="211"/>
    </row>
    <row r="146" spans="2:23" ht="15" x14ac:dyDescent="0.25">
      <c r="B146" s="46"/>
      <c r="C146" s="47"/>
      <c r="D146" s="207" t="s">
        <v>398</v>
      </c>
      <c r="E146" s="171">
        <v>890</v>
      </c>
      <c r="F146" s="24" t="s">
        <v>399</v>
      </c>
      <c r="G146" s="52" t="s">
        <v>224</v>
      </c>
      <c r="K146" s="211"/>
      <c r="L146" s="211"/>
      <c r="M146" s="211"/>
      <c r="N146" s="211"/>
      <c r="O146" s="211"/>
      <c r="P146" s="211"/>
      <c r="Q146" s="211"/>
      <c r="R146" s="211"/>
      <c r="S146" s="211"/>
      <c r="T146" s="211"/>
      <c r="U146" s="211"/>
      <c r="V146" s="211"/>
      <c r="W146" s="211"/>
    </row>
    <row r="147" spans="2:23" ht="15.75" thickBot="1" x14ac:dyDescent="0.3">
      <c r="B147" s="31"/>
      <c r="C147" s="32"/>
      <c r="D147" s="204" t="s">
        <v>400</v>
      </c>
      <c r="E147" s="179">
        <v>899</v>
      </c>
      <c r="F147" s="33" t="s">
        <v>401</v>
      </c>
      <c r="G147" s="41" t="s">
        <v>224</v>
      </c>
      <c r="K147" s="211"/>
      <c r="L147" s="211"/>
      <c r="M147" s="211"/>
      <c r="N147" s="211"/>
      <c r="O147" s="211"/>
      <c r="P147" s="211"/>
      <c r="Q147" s="211"/>
      <c r="R147" s="211"/>
      <c r="S147" s="211"/>
      <c r="T147" s="211"/>
      <c r="U147" s="211"/>
      <c r="V147" s="211"/>
      <c r="W147" s="211"/>
    </row>
    <row r="148" spans="2:23" ht="15" x14ac:dyDescent="0.25">
      <c r="B148" s="58" t="s">
        <v>165</v>
      </c>
      <c r="C148" s="47"/>
      <c r="D148" s="207"/>
      <c r="E148" s="129"/>
      <c r="F148" s="81"/>
      <c r="G148" s="25"/>
      <c r="K148" s="211"/>
      <c r="L148" s="211"/>
      <c r="M148" s="211"/>
      <c r="N148" s="211"/>
      <c r="O148" s="211"/>
      <c r="P148" s="211"/>
      <c r="Q148" s="211"/>
      <c r="R148" s="211"/>
      <c r="S148" s="211"/>
      <c r="T148" s="211"/>
      <c r="U148" s="211"/>
      <c r="V148" s="211"/>
      <c r="W148" s="211"/>
    </row>
    <row r="149" spans="2:23" ht="15" x14ac:dyDescent="0.25">
      <c r="B149" s="49"/>
      <c r="C149" s="50"/>
      <c r="D149" s="205" t="s">
        <v>166</v>
      </c>
      <c r="E149" s="127" t="s">
        <v>167</v>
      </c>
      <c r="F149" s="51" t="s">
        <v>168</v>
      </c>
      <c r="G149" s="52" t="s">
        <v>224</v>
      </c>
      <c r="K149" s="211"/>
      <c r="L149" s="211"/>
      <c r="M149" s="211"/>
      <c r="N149" s="211"/>
      <c r="O149" s="211"/>
      <c r="P149" s="211"/>
      <c r="Q149" s="211"/>
      <c r="R149" s="211"/>
      <c r="S149" s="211"/>
      <c r="T149" s="211"/>
      <c r="U149" s="211"/>
      <c r="V149" s="211"/>
      <c r="W149" s="211"/>
    </row>
    <row r="150" spans="2:23" ht="15.75" thickBot="1" x14ac:dyDescent="0.3">
      <c r="B150" s="31"/>
      <c r="C150" s="32"/>
      <c r="D150" s="204" t="s">
        <v>169</v>
      </c>
      <c r="E150" s="126" t="s">
        <v>170</v>
      </c>
      <c r="F150" s="86" t="s">
        <v>171</v>
      </c>
      <c r="G150" s="34" t="s">
        <v>172</v>
      </c>
      <c r="K150" s="211"/>
      <c r="L150" s="211"/>
      <c r="M150" s="211"/>
      <c r="N150" s="211"/>
      <c r="O150" s="211"/>
      <c r="P150" s="211"/>
      <c r="Q150" s="211"/>
      <c r="R150" s="211"/>
      <c r="S150" s="211"/>
      <c r="T150" s="211"/>
      <c r="U150" s="211"/>
      <c r="V150" s="211"/>
      <c r="W150" s="211"/>
    </row>
    <row r="151" spans="2:23" ht="15" x14ac:dyDescent="0.25">
      <c r="H151" s="211"/>
      <c r="I151" s="211"/>
      <c r="J151" s="211"/>
      <c r="K151" s="211"/>
      <c r="L151" s="211"/>
      <c r="M151" s="211"/>
      <c r="N151" s="211"/>
      <c r="O151" s="211"/>
      <c r="P151" s="211"/>
      <c r="Q151" s="211"/>
      <c r="R151" s="211"/>
      <c r="S151" s="211"/>
      <c r="T151" s="211"/>
      <c r="U151" s="211"/>
      <c r="V151" s="211"/>
      <c r="W151" s="211"/>
    </row>
    <row r="152" spans="2:23" ht="15" x14ac:dyDescent="0.25">
      <c r="H152" s="211"/>
      <c r="I152" s="211"/>
      <c r="J152" s="211"/>
      <c r="K152" s="211"/>
      <c r="L152" s="211"/>
      <c r="M152" s="211"/>
      <c r="N152" s="211"/>
      <c r="O152" s="211"/>
      <c r="P152" s="211"/>
      <c r="Q152" s="211"/>
      <c r="R152" s="211"/>
      <c r="S152" s="211"/>
      <c r="T152" s="211"/>
      <c r="U152" s="211"/>
      <c r="V152" s="211"/>
      <c r="W152" s="211"/>
    </row>
    <row r="153" spans="2:23" ht="15" x14ac:dyDescent="0.25">
      <c r="H153" s="211"/>
      <c r="I153" s="211"/>
      <c r="J153" s="211"/>
      <c r="K153" s="211"/>
      <c r="L153" s="211"/>
      <c r="M153" s="211"/>
      <c r="N153" s="211"/>
      <c r="O153" s="211"/>
      <c r="P153" s="211"/>
      <c r="Q153" s="211"/>
      <c r="R153" s="211"/>
      <c r="S153" s="211"/>
      <c r="T153" s="211"/>
      <c r="U153" s="211"/>
      <c r="V153" s="211"/>
      <c r="W153" s="211"/>
    </row>
    <row r="154" spans="2:23" ht="12" customHeight="1" x14ac:dyDescent="0.25">
      <c r="H154" s="211"/>
      <c r="I154" s="211"/>
      <c r="J154" s="211"/>
      <c r="K154" s="211"/>
      <c r="L154" s="211"/>
      <c r="M154" s="211"/>
      <c r="N154" s="211"/>
      <c r="O154" s="211"/>
      <c r="P154" s="211"/>
      <c r="Q154" s="211"/>
      <c r="R154" s="211"/>
      <c r="S154" s="211"/>
      <c r="T154" s="211"/>
      <c r="U154" s="211"/>
      <c r="V154" s="211"/>
      <c r="W154" s="211"/>
    </row>
    <row r="155" spans="2:23" ht="15" x14ac:dyDescent="0.25">
      <c r="H155" s="211"/>
      <c r="I155" s="211"/>
      <c r="J155" s="211"/>
      <c r="K155" s="211"/>
      <c r="L155" s="211"/>
      <c r="M155" s="211"/>
      <c r="N155" s="211"/>
      <c r="O155" s="211"/>
      <c r="P155" s="211"/>
      <c r="Q155" s="211"/>
      <c r="R155" s="211"/>
      <c r="S155" s="211"/>
      <c r="T155" s="211"/>
      <c r="U155" s="211"/>
      <c r="V155" s="211"/>
      <c r="W155" s="211"/>
    </row>
    <row r="156" spans="2:23" ht="15" x14ac:dyDescent="0.25">
      <c r="H156" s="211"/>
      <c r="I156" s="211"/>
      <c r="J156" s="211"/>
      <c r="K156" s="211"/>
      <c r="L156" s="211"/>
      <c r="M156" s="211"/>
      <c r="N156" s="211"/>
      <c r="O156" s="211"/>
      <c r="P156" s="211"/>
      <c r="Q156" s="211"/>
      <c r="R156" s="211"/>
      <c r="S156" s="211"/>
      <c r="T156" s="211"/>
      <c r="U156" s="211"/>
      <c r="V156" s="211"/>
      <c r="W156" s="211"/>
    </row>
  </sheetData>
  <sheetProtection sheet="1" objects="1" scenarios="1" selectLockedCells="1" selectUnlockedCells="1"/>
  <mergeCells count="2">
    <mergeCell ref="B2:F2"/>
    <mergeCell ref="B3:D3"/>
  </mergeCells>
  <printOptions horizontalCentered="1"/>
  <pageMargins left="0.25" right="0.25" top="0.75" bottom="0.75" header="0.3" footer="0.3"/>
  <pageSetup paperSize="17" scale="55" fitToHeight="0" orientation="portrait" r:id="rId1"/>
  <headerFooter alignWithMargins="0">
    <oddHeader>&amp;C&amp;14Land Use / Vehicle-Mile Equivalency Table (LUVMET)</oddHeader>
    <oddFooter>&amp;LCity of Round Rock Roadway Impact Fees&amp;CDRAFT 07-11-2018&amp;RBased on ITE 10th Edition</oddFooter>
  </headerFooter>
  <rowBreaks count="1" manualBreakCount="1">
    <brk id="92" min="1" max="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3A3AB-D6E1-4B8B-822F-703BF9DC9B70}">
  <sheetPr>
    <tabColor rgb="FFFF0000"/>
    <pageSetUpPr fitToPage="1"/>
  </sheetPr>
  <dimension ref="A1:AX151"/>
  <sheetViews>
    <sheetView zoomScale="85" zoomScaleNormal="85" workbookViewId="0">
      <pane xSplit="16" ySplit="3" topLeftCell="Q23" activePane="bottomRight" state="frozen"/>
      <selection pane="topRight" activeCell="P1" sqref="P1"/>
      <selection pane="bottomLeft" activeCell="A4" sqref="A4"/>
      <selection pane="bottomRight" activeCell="H52" sqref="H52"/>
    </sheetView>
  </sheetViews>
  <sheetFormatPr defaultColWidth="8.7109375" defaultRowHeight="12.75" x14ac:dyDescent="0.2"/>
  <cols>
    <col min="1" max="1" width="3.7109375" style="1" customWidth="1"/>
    <col min="2" max="2" width="43.7109375" style="1" customWidth="1"/>
    <col min="3" max="3" width="6.140625" style="2" customWidth="1"/>
    <col min="4" max="4" width="73.140625" style="1" customWidth="1"/>
    <col min="5" max="5" width="19.85546875" style="3" customWidth="1"/>
    <col min="6" max="6" width="7.85546875" style="4" customWidth="1"/>
    <col min="7" max="7" width="5.85546875" style="5" customWidth="1"/>
    <col min="8" max="8" width="7.85546875" style="3" customWidth="1"/>
    <col min="9" max="10" width="8" style="4" customWidth="1"/>
    <col min="11" max="11" width="8.7109375" style="4" customWidth="1"/>
    <col min="12" max="12" width="6.140625" style="5" customWidth="1"/>
    <col min="13" max="13" width="9.7109375" style="4" customWidth="1"/>
    <col min="14" max="14" width="8.7109375" style="3" customWidth="1"/>
    <col min="15" max="16" width="9.28515625" style="3" customWidth="1"/>
    <col min="17" max="17" width="11.42578125" style="1" customWidth="1"/>
    <col min="18" max="20" width="12.7109375" style="1" customWidth="1"/>
    <col min="21" max="21" width="8.7109375" style="1"/>
    <col min="22" max="28" width="12.7109375" style="1" customWidth="1"/>
    <col min="29" max="29" width="11.42578125" style="1" customWidth="1"/>
    <col min="30" max="30" width="10.5703125" style="1" bestFit="1" customWidth="1"/>
    <col min="31" max="31" width="10.5703125" style="1" customWidth="1"/>
    <col min="32" max="32" width="10.7109375" style="1" customWidth="1"/>
    <col min="33" max="33" width="10.5703125" style="1" bestFit="1" customWidth="1"/>
    <col min="34" max="34" width="11.28515625" style="1" customWidth="1"/>
    <col min="35" max="47" width="8.7109375" style="1"/>
    <col min="48" max="48" width="22.140625" style="1" bestFit="1" customWidth="1"/>
    <col min="49" max="204" width="8.7109375" style="1"/>
    <col min="205" max="206" width="1.140625" style="1" customWidth="1"/>
    <col min="207" max="207" width="36.28515625" style="1" customWidth="1"/>
    <col min="208" max="208" width="9" style="1" customWidth="1"/>
    <col min="209" max="209" width="0" style="1" hidden="1" customWidth="1"/>
    <col min="210" max="210" width="19.85546875" style="1" customWidth="1"/>
    <col min="211" max="211" width="7.85546875" style="1" customWidth="1"/>
    <col min="212" max="212" width="5.85546875" style="1" customWidth="1"/>
    <col min="213" max="213" width="7.140625" style="1" customWidth="1"/>
    <col min="214" max="214" width="8" style="1" customWidth="1"/>
    <col min="215" max="215" width="8.7109375" style="1"/>
    <col min="216" max="216" width="6.140625" style="1" customWidth="1"/>
    <col min="217" max="219" width="8.140625" style="1" customWidth="1"/>
    <col min="220" max="220" width="8.7109375" style="1"/>
    <col min="221" max="224" width="10.5703125" style="1" customWidth="1"/>
    <col min="225" max="228" width="10.85546875" style="1" customWidth="1"/>
    <col min="229" max="460" width="8.7109375" style="1"/>
    <col min="461" max="462" width="1.140625" style="1" customWidth="1"/>
    <col min="463" max="463" width="36.28515625" style="1" customWidth="1"/>
    <col min="464" max="464" width="9" style="1" customWidth="1"/>
    <col min="465" max="465" width="0" style="1" hidden="1" customWidth="1"/>
    <col min="466" max="466" width="19.85546875" style="1" customWidth="1"/>
    <col min="467" max="467" width="7.85546875" style="1" customWidth="1"/>
    <col min="468" max="468" width="5.85546875" style="1" customWidth="1"/>
    <col min="469" max="469" width="7.140625" style="1" customWidth="1"/>
    <col min="470" max="470" width="8" style="1" customWidth="1"/>
    <col min="471" max="471" width="8.7109375" style="1"/>
    <col min="472" max="472" width="6.140625" style="1" customWidth="1"/>
    <col min="473" max="475" width="8.140625" style="1" customWidth="1"/>
    <col min="476" max="476" width="8.7109375" style="1"/>
    <col min="477" max="480" width="10.5703125" style="1" customWidth="1"/>
    <col min="481" max="484" width="10.85546875" style="1" customWidth="1"/>
    <col min="485" max="716" width="8.7109375" style="1"/>
    <col min="717" max="718" width="1.140625" style="1" customWidth="1"/>
    <col min="719" max="719" width="36.28515625" style="1" customWidth="1"/>
    <col min="720" max="720" width="9" style="1" customWidth="1"/>
    <col min="721" max="721" width="0" style="1" hidden="1" customWidth="1"/>
    <col min="722" max="722" width="19.85546875" style="1" customWidth="1"/>
    <col min="723" max="723" width="7.85546875" style="1" customWidth="1"/>
    <col min="724" max="724" width="5.85546875" style="1" customWidth="1"/>
    <col min="725" max="725" width="7.140625" style="1" customWidth="1"/>
    <col min="726" max="726" width="8" style="1" customWidth="1"/>
    <col min="727" max="727" width="8.7109375" style="1"/>
    <col min="728" max="728" width="6.140625" style="1" customWidth="1"/>
    <col min="729" max="731" width="8.140625" style="1" customWidth="1"/>
    <col min="732" max="732" width="8.7109375" style="1"/>
    <col min="733" max="736" width="10.5703125" style="1" customWidth="1"/>
    <col min="737" max="740" width="10.85546875" style="1" customWidth="1"/>
    <col min="741" max="972" width="8.7109375" style="1"/>
    <col min="973" max="974" width="1.140625" style="1" customWidth="1"/>
    <col min="975" max="975" width="36.28515625" style="1" customWidth="1"/>
    <col min="976" max="976" width="9" style="1" customWidth="1"/>
    <col min="977" max="977" width="0" style="1" hidden="1" customWidth="1"/>
    <col min="978" max="978" width="19.85546875" style="1" customWidth="1"/>
    <col min="979" max="979" width="7.85546875" style="1" customWidth="1"/>
    <col min="980" max="980" width="5.85546875" style="1" customWidth="1"/>
    <col min="981" max="981" width="7.140625" style="1" customWidth="1"/>
    <col min="982" max="982" width="8" style="1" customWidth="1"/>
    <col min="983" max="983" width="8.7109375" style="1"/>
    <col min="984" max="984" width="6.140625" style="1" customWidth="1"/>
    <col min="985" max="987" width="8.140625" style="1" customWidth="1"/>
    <col min="988" max="988" width="8.7109375" style="1"/>
    <col min="989" max="992" width="10.5703125" style="1" customWidth="1"/>
    <col min="993" max="996" width="10.85546875" style="1" customWidth="1"/>
    <col min="997" max="1228" width="8.7109375" style="1"/>
    <col min="1229" max="1230" width="1.140625" style="1" customWidth="1"/>
    <col min="1231" max="1231" width="36.28515625" style="1" customWidth="1"/>
    <col min="1232" max="1232" width="9" style="1" customWidth="1"/>
    <col min="1233" max="1233" width="0" style="1" hidden="1" customWidth="1"/>
    <col min="1234" max="1234" width="19.85546875" style="1" customWidth="1"/>
    <col min="1235" max="1235" width="7.85546875" style="1" customWidth="1"/>
    <col min="1236" max="1236" width="5.85546875" style="1" customWidth="1"/>
    <col min="1237" max="1237" width="7.140625" style="1" customWidth="1"/>
    <col min="1238" max="1238" width="8" style="1" customWidth="1"/>
    <col min="1239" max="1239" width="8.7109375" style="1"/>
    <col min="1240" max="1240" width="6.140625" style="1" customWidth="1"/>
    <col min="1241" max="1243" width="8.140625" style="1" customWidth="1"/>
    <col min="1244" max="1244" width="8.7109375" style="1"/>
    <col min="1245" max="1248" width="10.5703125" style="1" customWidth="1"/>
    <col min="1249" max="1252" width="10.85546875" style="1" customWidth="1"/>
    <col min="1253" max="1484" width="8.7109375" style="1"/>
    <col min="1485" max="1486" width="1.140625" style="1" customWidth="1"/>
    <col min="1487" max="1487" width="36.28515625" style="1" customWidth="1"/>
    <col min="1488" max="1488" width="9" style="1" customWidth="1"/>
    <col min="1489" max="1489" width="0" style="1" hidden="1" customWidth="1"/>
    <col min="1490" max="1490" width="19.85546875" style="1" customWidth="1"/>
    <col min="1491" max="1491" width="7.85546875" style="1" customWidth="1"/>
    <col min="1492" max="1492" width="5.85546875" style="1" customWidth="1"/>
    <col min="1493" max="1493" width="7.140625" style="1" customWidth="1"/>
    <col min="1494" max="1494" width="8" style="1" customWidth="1"/>
    <col min="1495" max="1495" width="8.7109375" style="1"/>
    <col min="1496" max="1496" width="6.140625" style="1" customWidth="1"/>
    <col min="1497" max="1499" width="8.140625" style="1" customWidth="1"/>
    <col min="1500" max="1500" width="8.7109375" style="1"/>
    <col min="1501" max="1504" width="10.5703125" style="1" customWidth="1"/>
    <col min="1505" max="1508" width="10.85546875" style="1" customWidth="1"/>
    <col min="1509" max="1740" width="8.7109375" style="1"/>
    <col min="1741" max="1742" width="1.140625" style="1" customWidth="1"/>
    <col min="1743" max="1743" width="36.28515625" style="1" customWidth="1"/>
    <col min="1744" max="1744" width="9" style="1" customWidth="1"/>
    <col min="1745" max="1745" width="0" style="1" hidden="1" customWidth="1"/>
    <col min="1746" max="1746" width="19.85546875" style="1" customWidth="1"/>
    <col min="1747" max="1747" width="7.85546875" style="1" customWidth="1"/>
    <col min="1748" max="1748" width="5.85546875" style="1" customWidth="1"/>
    <col min="1749" max="1749" width="7.140625" style="1" customWidth="1"/>
    <col min="1750" max="1750" width="8" style="1" customWidth="1"/>
    <col min="1751" max="1751" width="8.7109375" style="1"/>
    <col min="1752" max="1752" width="6.140625" style="1" customWidth="1"/>
    <col min="1753" max="1755" width="8.140625" style="1" customWidth="1"/>
    <col min="1756" max="1756" width="8.7109375" style="1"/>
    <col min="1757" max="1760" width="10.5703125" style="1" customWidth="1"/>
    <col min="1761" max="1764" width="10.85546875" style="1" customWidth="1"/>
    <col min="1765" max="1996" width="8.7109375" style="1"/>
    <col min="1997" max="1998" width="1.140625" style="1" customWidth="1"/>
    <col min="1999" max="1999" width="36.28515625" style="1" customWidth="1"/>
    <col min="2000" max="2000" width="9" style="1" customWidth="1"/>
    <col min="2001" max="2001" width="0" style="1" hidden="1" customWidth="1"/>
    <col min="2002" max="2002" width="19.85546875" style="1" customWidth="1"/>
    <col min="2003" max="2003" width="7.85546875" style="1" customWidth="1"/>
    <col min="2004" max="2004" width="5.85546875" style="1" customWidth="1"/>
    <col min="2005" max="2005" width="7.140625" style="1" customWidth="1"/>
    <col min="2006" max="2006" width="8" style="1" customWidth="1"/>
    <col min="2007" max="2007" width="8.7109375" style="1"/>
    <col min="2008" max="2008" width="6.140625" style="1" customWidth="1"/>
    <col min="2009" max="2011" width="8.140625" style="1" customWidth="1"/>
    <col min="2012" max="2012" width="8.7109375" style="1"/>
    <col min="2013" max="2016" width="10.5703125" style="1" customWidth="1"/>
    <col min="2017" max="2020" width="10.85546875" style="1" customWidth="1"/>
    <col min="2021" max="2252" width="8.7109375" style="1"/>
    <col min="2253" max="2254" width="1.140625" style="1" customWidth="1"/>
    <col min="2255" max="2255" width="36.28515625" style="1" customWidth="1"/>
    <col min="2256" max="2256" width="9" style="1" customWidth="1"/>
    <col min="2257" max="2257" width="0" style="1" hidden="1" customWidth="1"/>
    <col min="2258" max="2258" width="19.85546875" style="1" customWidth="1"/>
    <col min="2259" max="2259" width="7.85546875" style="1" customWidth="1"/>
    <col min="2260" max="2260" width="5.85546875" style="1" customWidth="1"/>
    <col min="2261" max="2261" width="7.140625" style="1" customWidth="1"/>
    <col min="2262" max="2262" width="8" style="1" customWidth="1"/>
    <col min="2263" max="2263" width="8.7109375" style="1"/>
    <col min="2264" max="2264" width="6.140625" style="1" customWidth="1"/>
    <col min="2265" max="2267" width="8.140625" style="1" customWidth="1"/>
    <col min="2268" max="2268" width="8.7109375" style="1"/>
    <col min="2269" max="2272" width="10.5703125" style="1" customWidth="1"/>
    <col min="2273" max="2276" width="10.85546875" style="1" customWidth="1"/>
    <col min="2277" max="2508" width="8.7109375" style="1"/>
    <col min="2509" max="2510" width="1.140625" style="1" customWidth="1"/>
    <col min="2511" max="2511" width="36.28515625" style="1" customWidth="1"/>
    <col min="2512" max="2512" width="9" style="1" customWidth="1"/>
    <col min="2513" max="2513" width="0" style="1" hidden="1" customWidth="1"/>
    <col min="2514" max="2514" width="19.85546875" style="1" customWidth="1"/>
    <col min="2515" max="2515" width="7.85546875" style="1" customWidth="1"/>
    <col min="2516" max="2516" width="5.85546875" style="1" customWidth="1"/>
    <col min="2517" max="2517" width="7.140625" style="1" customWidth="1"/>
    <col min="2518" max="2518" width="8" style="1" customWidth="1"/>
    <col min="2519" max="2519" width="8.7109375" style="1"/>
    <col min="2520" max="2520" width="6.140625" style="1" customWidth="1"/>
    <col min="2521" max="2523" width="8.140625" style="1" customWidth="1"/>
    <col min="2524" max="2524" width="8.7109375" style="1"/>
    <col min="2525" max="2528" width="10.5703125" style="1" customWidth="1"/>
    <col min="2529" max="2532" width="10.85546875" style="1" customWidth="1"/>
    <col min="2533" max="2764" width="8.7109375" style="1"/>
    <col min="2765" max="2766" width="1.140625" style="1" customWidth="1"/>
    <col min="2767" max="2767" width="36.28515625" style="1" customWidth="1"/>
    <col min="2768" max="2768" width="9" style="1" customWidth="1"/>
    <col min="2769" max="2769" width="0" style="1" hidden="1" customWidth="1"/>
    <col min="2770" max="2770" width="19.85546875" style="1" customWidth="1"/>
    <col min="2771" max="2771" width="7.85546875" style="1" customWidth="1"/>
    <col min="2772" max="2772" width="5.85546875" style="1" customWidth="1"/>
    <col min="2773" max="2773" width="7.140625" style="1" customWidth="1"/>
    <col min="2774" max="2774" width="8" style="1" customWidth="1"/>
    <col min="2775" max="2775" width="8.7109375" style="1"/>
    <col min="2776" max="2776" width="6.140625" style="1" customWidth="1"/>
    <col min="2777" max="2779" width="8.140625" style="1" customWidth="1"/>
    <col min="2780" max="2780" width="8.7109375" style="1"/>
    <col min="2781" max="2784" width="10.5703125" style="1" customWidth="1"/>
    <col min="2785" max="2788" width="10.85546875" style="1" customWidth="1"/>
    <col min="2789" max="3020" width="8.7109375" style="1"/>
    <col min="3021" max="3022" width="1.140625" style="1" customWidth="1"/>
    <col min="3023" max="3023" width="36.28515625" style="1" customWidth="1"/>
    <col min="3024" max="3024" width="9" style="1" customWidth="1"/>
    <col min="3025" max="3025" width="0" style="1" hidden="1" customWidth="1"/>
    <col min="3026" max="3026" width="19.85546875" style="1" customWidth="1"/>
    <col min="3027" max="3027" width="7.85546875" style="1" customWidth="1"/>
    <col min="3028" max="3028" width="5.85546875" style="1" customWidth="1"/>
    <col min="3029" max="3029" width="7.140625" style="1" customWidth="1"/>
    <col min="3030" max="3030" width="8" style="1" customWidth="1"/>
    <col min="3031" max="3031" width="8.7109375" style="1"/>
    <col min="3032" max="3032" width="6.140625" style="1" customWidth="1"/>
    <col min="3033" max="3035" width="8.140625" style="1" customWidth="1"/>
    <col min="3036" max="3036" width="8.7109375" style="1"/>
    <col min="3037" max="3040" width="10.5703125" style="1" customWidth="1"/>
    <col min="3041" max="3044" width="10.85546875" style="1" customWidth="1"/>
    <col min="3045" max="3276" width="8.7109375" style="1"/>
    <col min="3277" max="3278" width="1.140625" style="1" customWidth="1"/>
    <col min="3279" max="3279" width="36.28515625" style="1" customWidth="1"/>
    <col min="3280" max="3280" width="9" style="1" customWidth="1"/>
    <col min="3281" max="3281" width="0" style="1" hidden="1" customWidth="1"/>
    <col min="3282" max="3282" width="19.85546875" style="1" customWidth="1"/>
    <col min="3283" max="3283" width="7.85546875" style="1" customWidth="1"/>
    <col min="3284" max="3284" width="5.85546875" style="1" customWidth="1"/>
    <col min="3285" max="3285" width="7.140625" style="1" customWidth="1"/>
    <col min="3286" max="3286" width="8" style="1" customWidth="1"/>
    <col min="3287" max="3287" width="8.7109375" style="1"/>
    <col min="3288" max="3288" width="6.140625" style="1" customWidth="1"/>
    <col min="3289" max="3291" width="8.140625" style="1" customWidth="1"/>
    <col min="3292" max="3292" width="8.7109375" style="1"/>
    <col min="3293" max="3296" width="10.5703125" style="1" customWidth="1"/>
    <col min="3297" max="3300" width="10.85546875" style="1" customWidth="1"/>
    <col min="3301" max="3532" width="8.7109375" style="1"/>
    <col min="3533" max="3534" width="1.140625" style="1" customWidth="1"/>
    <col min="3535" max="3535" width="36.28515625" style="1" customWidth="1"/>
    <col min="3536" max="3536" width="9" style="1" customWidth="1"/>
    <col min="3537" max="3537" width="0" style="1" hidden="1" customWidth="1"/>
    <col min="3538" max="3538" width="19.85546875" style="1" customWidth="1"/>
    <col min="3539" max="3539" width="7.85546875" style="1" customWidth="1"/>
    <col min="3540" max="3540" width="5.85546875" style="1" customWidth="1"/>
    <col min="3541" max="3541" width="7.140625" style="1" customWidth="1"/>
    <col min="3542" max="3542" width="8" style="1" customWidth="1"/>
    <col min="3543" max="3543" width="8.7109375" style="1"/>
    <col min="3544" max="3544" width="6.140625" style="1" customWidth="1"/>
    <col min="3545" max="3547" width="8.140625" style="1" customWidth="1"/>
    <col min="3548" max="3548" width="8.7109375" style="1"/>
    <col min="3549" max="3552" width="10.5703125" style="1" customWidth="1"/>
    <col min="3553" max="3556" width="10.85546875" style="1" customWidth="1"/>
    <col min="3557" max="3788" width="8.7109375" style="1"/>
    <col min="3789" max="3790" width="1.140625" style="1" customWidth="1"/>
    <col min="3791" max="3791" width="36.28515625" style="1" customWidth="1"/>
    <col min="3792" max="3792" width="9" style="1" customWidth="1"/>
    <col min="3793" max="3793" width="0" style="1" hidden="1" customWidth="1"/>
    <col min="3794" max="3794" width="19.85546875" style="1" customWidth="1"/>
    <col min="3795" max="3795" width="7.85546875" style="1" customWidth="1"/>
    <col min="3796" max="3796" width="5.85546875" style="1" customWidth="1"/>
    <col min="3797" max="3797" width="7.140625" style="1" customWidth="1"/>
    <col min="3798" max="3798" width="8" style="1" customWidth="1"/>
    <col min="3799" max="3799" width="8.7109375" style="1"/>
    <col min="3800" max="3800" width="6.140625" style="1" customWidth="1"/>
    <col min="3801" max="3803" width="8.140625" style="1" customWidth="1"/>
    <col min="3804" max="3804" width="8.7109375" style="1"/>
    <col min="3805" max="3808" width="10.5703125" style="1" customWidth="1"/>
    <col min="3809" max="3812" width="10.85546875" style="1" customWidth="1"/>
    <col min="3813" max="4044" width="8.7109375" style="1"/>
    <col min="4045" max="4046" width="1.140625" style="1" customWidth="1"/>
    <col min="4047" max="4047" width="36.28515625" style="1" customWidth="1"/>
    <col min="4048" max="4048" width="9" style="1" customWidth="1"/>
    <col min="4049" max="4049" width="0" style="1" hidden="1" customWidth="1"/>
    <col min="4050" max="4050" width="19.85546875" style="1" customWidth="1"/>
    <col min="4051" max="4051" width="7.85546875" style="1" customWidth="1"/>
    <col min="4052" max="4052" width="5.85546875" style="1" customWidth="1"/>
    <col min="4053" max="4053" width="7.140625" style="1" customWidth="1"/>
    <col min="4054" max="4054" width="8" style="1" customWidth="1"/>
    <col min="4055" max="4055" width="8.7109375" style="1"/>
    <col min="4056" max="4056" width="6.140625" style="1" customWidth="1"/>
    <col min="4057" max="4059" width="8.140625" style="1" customWidth="1"/>
    <col min="4060" max="4060" width="8.7109375" style="1"/>
    <col min="4061" max="4064" width="10.5703125" style="1" customWidth="1"/>
    <col min="4065" max="4068" width="10.85546875" style="1" customWidth="1"/>
    <col min="4069" max="4300" width="8.7109375" style="1"/>
    <col min="4301" max="4302" width="1.140625" style="1" customWidth="1"/>
    <col min="4303" max="4303" width="36.28515625" style="1" customWidth="1"/>
    <col min="4304" max="4304" width="9" style="1" customWidth="1"/>
    <col min="4305" max="4305" width="0" style="1" hidden="1" customWidth="1"/>
    <col min="4306" max="4306" width="19.85546875" style="1" customWidth="1"/>
    <col min="4307" max="4307" width="7.85546875" style="1" customWidth="1"/>
    <col min="4308" max="4308" width="5.85546875" style="1" customWidth="1"/>
    <col min="4309" max="4309" width="7.140625" style="1" customWidth="1"/>
    <col min="4310" max="4310" width="8" style="1" customWidth="1"/>
    <col min="4311" max="4311" width="8.7109375" style="1"/>
    <col min="4312" max="4312" width="6.140625" style="1" customWidth="1"/>
    <col min="4313" max="4315" width="8.140625" style="1" customWidth="1"/>
    <col min="4316" max="4316" width="8.7109375" style="1"/>
    <col min="4317" max="4320" width="10.5703125" style="1" customWidth="1"/>
    <col min="4321" max="4324" width="10.85546875" style="1" customWidth="1"/>
    <col min="4325" max="4556" width="8.7109375" style="1"/>
    <col min="4557" max="4558" width="1.140625" style="1" customWidth="1"/>
    <col min="4559" max="4559" width="36.28515625" style="1" customWidth="1"/>
    <col min="4560" max="4560" width="9" style="1" customWidth="1"/>
    <col min="4561" max="4561" width="0" style="1" hidden="1" customWidth="1"/>
    <col min="4562" max="4562" width="19.85546875" style="1" customWidth="1"/>
    <col min="4563" max="4563" width="7.85546875" style="1" customWidth="1"/>
    <col min="4564" max="4564" width="5.85546875" style="1" customWidth="1"/>
    <col min="4565" max="4565" width="7.140625" style="1" customWidth="1"/>
    <col min="4566" max="4566" width="8" style="1" customWidth="1"/>
    <col min="4567" max="4567" width="8.7109375" style="1"/>
    <col min="4568" max="4568" width="6.140625" style="1" customWidth="1"/>
    <col min="4569" max="4571" width="8.140625" style="1" customWidth="1"/>
    <col min="4572" max="4572" width="8.7109375" style="1"/>
    <col min="4573" max="4576" width="10.5703125" style="1" customWidth="1"/>
    <col min="4577" max="4580" width="10.85546875" style="1" customWidth="1"/>
    <col min="4581" max="4812" width="8.7109375" style="1"/>
    <col min="4813" max="4814" width="1.140625" style="1" customWidth="1"/>
    <col min="4815" max="4815" width="36.28515625" style="1" customWidth="1"/>
    <col min="4816" max="4816" width="9" style="1" customWidth="1"/>
    <col min="4817" max="4817" width="0" style="1" hidden="1" customWidth="1"/>
    <col min="4818" max="4818" width="19.85546875" style="1" customWidth="1"/>
    <col min="4819" max="4819" width="7.85546875" style="1" customWidth="1"/>
    <col min="4820" max="4820" width="5.85546875" style="1" customWidth="1"/>
    <col min="4821" max="4821" width="7.140625" style="1" customWidth="1"/>
    <col min="4822" max="4822" width="8" style="1" customWidth="1"/>
    <col min="4823" max="4823" width="8.7109375" style="1"/>
    <col min="4824" max="4824" width="6.140625" style="1" customWidth="1"/>
    <col min="4825" max="4827" width="8.140625" style="1" customWidth="1"/>
    <col min="4828" max="4828" width="8.7109375" style="1"/>
    <col min="4829" max="4832" width="10.5703125" style="1" customWidth="1"/>
    <col min="4833" max="4836" width="10.85546875" style="1" customWidth="1"/>
    <col min="4837" max="5068" width="8.7109375" style="1"/>
    <col min="5069" max="5070" width="1.140625" style="1" customWidth="1"/>
    <col min="5071" max="5071" width="36.28515625" style="1" customWidth="1"/>
    <col min="5072" max="5072" width="9" style="1" customWidth="1"/>
    <col min="5073" max="5073" width="0" style="1" hidden="1" customWidth="1"/>
    <col min="5074" max="5074" width="19.85546875" style="1" customWidth="1"/>
    <col min="5075" max="5075" width="7.85546875" style="1" customWidth="1"/>
    <col min="5076" max="5076" width="5.85546875" style="1" customWidth="1"/>
    <col min="5077" max="5077" width="7.140625" style="1" customWidth="1"/>
    <col min="5078" max="5078" width="8" style="1" customWidth="1"/>
    <col min="5079" max="5079" width="8.7109375" style="1"/>
    <col min="5080" max="5080" width="6.140625" style="1" customWidth="1"/>
    <col min="5081" max="5083" width="8.140625" style="1" customWidth="1"/>
    <col min="5084" max="5084" width="8.7109375" style="1"/>
    <col min="5085" max="5088" width="10.5703125" style="1" customWidth="1"/>
    <col min="5089" max="5092" width="10.85546875" style="1" customWidth="1"/>
    <col min="5093" max="5324" width="8.7109375" style="1"/>
    <col min="5325" max="5326" width="1.140625" style="1" customWidth="1"/>
    <col min="5327" max="5327" width="36.28515625" style="1" customWidth="1"/>
    <col min="5328" max="5328" width="9" style="1" customWidth="1"/>
    <col min="5329" max="5329" width="0" style="1" hidden="1" customWidth="1"/>
    <col min="5330" max="5330" width="19.85546875" style="1" customWidth="1"/>
    <col min="5331" max="5331" width="7.85546875" style="1" customWidth="1"/>
    <col min="5332" max="5332" width="5.85546875" style="1" customWidth="1"/>
    <col min="5333" max="5333" width="7.140625" style="1" customWidth="1"/>
    <col min="5334" max="5334" width="8" style="1" customWidth="1"/>
    <col min="5335" max="5335" width="8.7109375" style="1"/>
    <col min="5336" max="5336" width="6.140625" style="1" customWidth="1"/>
    <col min="5337" max="5339" width="8.140625" style="1" customWidth="1"/>
    <col min="5340" max="5340" width="8.7109375" style="1"/>
    <col min="5341" max="5344" width="10.5703125" style="1" customWidth="1"/>
    <col min="5345" max="5348" width="10.85546875" style="1" customWidth="1"/>
    <col min="5349" max="5580" width="8.7109375" style="1"/>
    <col min="5581" max="5582" width="1.140625" style="1" customWidth="1"/>
    <col min="5583" max="5583" width="36.28515625" style="1" customWidth="1"/>
    <col min="5584" max="5584" width="9" style="1" customWidth="1"/>
    <col min="5585" max="5585" width="0" style="1" hidden="1" customWidth="1"/>
    <col min="5586" max="5586" width="19.85546875" style="1" customWidth="1"/>
    <col min="5587" max="5587" width="7.85546875" style="1" customWidth="1"/>
    <col min="5588" max="5588" width="5.85546875" style="1" customWidth="1"/>
    <col min="5589" max="5589" width="7.140625" style="1" customWidth="1"/>
    <col min="5590" max="5590" width="8" style="1" customWidth="1"/>
    <col min="5591" max="5591" width="8.7109375" style="1"/>
    <col min="5592" max="5592" width="6.140625" style="1" customWidth="1"/>
    <col min="5593" max="5595" width="8.140625" style="1" customWidth="1"/>
    <col min="5596" max="5596" width="8.7109375" style="1"/>
    <col min="5597" max="5600" width="10.5703125" style="1" customWidth="1"/>
    <col min="5601" max="5604" width="10.85546875" style="1" customWidth="1"/>
    <col min="5605" max="5836" width="8.7109375" style="1"/>
    <col min="5837" max="5838" width="1.140625" style="1" customWidth="1"/>
    <col min="5839" max="5839" width="36.28515625" style="1" customWidth="1"/>
    <col min="5840" max="5840" width="9" style="1" customWidth="1"/>
    <col min="5841" max="5841" width="0" style="1" hidden="1" customWidth="1"/>
    <col min="5842" max="5842" width="19.85546875" style="1" customWidth="1"/>
    <col min="5843" max="5843" width="7.85546875" style="1" customWidth="1"/>
    <col min="5844" max="5844" width="5.85546875" style="1" customWidth="1"/>
    <col min="5845" max="5845" width="7.140625" style="1" customWidth="1"/>
    <col min="5846" max="5846" width="8" style="1" customWidth="1"/>
    <col min="5847" max="5847" width="8.7109375" style="1"/>
    <col min="5848" max="5848" width="6.140625" style="1" customWidth="1"/>
    <col min="5849" max="5851" width="8.140625" style="1" customWidth="1"/>
    <col min="5852" max="5852" width="8.7109375" style="1"/>
    <col min="5853" max="5856" width="10.5703125" style="1" customWidth="1"/>
    <col min="5857" max="5860" width="10.85546875" style="1" customWidth="1"/>
    <col min="5861" max="6092" width="8.7109375" style="1"/>
    <col min="6093" max="6094" width="1.140625" style="1" customWidth="1"/>
    <col min="6095" max="6095" width="36.28515625" style="1" customWidth="1"/>
    <col min="6096" max="6096" width="9" style="1" customWidth="1"/>
    <col min="6097" max="6097" width="0" style="1" hidden="1" customWidth="1"/>
    <col min="6098" max="6098" width="19.85546875" style="1" customWidth="1"/>
    <col min="6099" max="6099" width="7.85546875" style="1" customWidth="1"/>
    <col min="6100" max="6100" width="5.85546875" style="1" customWidth="1"/>
    <col min="6101" max="6101" width="7.140625" style="1" customWidth="1"/>
    <col min="6102" max="6102" width="8" style="1" customWidth="1"/>
    <col min="6103" max="6103" width="8.7109375" style="1"/>
    <col min="6104" max="6104" width="6.140625" style="1" customWidth="1"/>
    <col min="6105" max="6107" width="8.140625" style="1" customWidth="1"/>
    <col min="6108" max="6108" width="8.7109375" style="1"/>
    <col min="6109" max="6112" width="10.5703125" style="1" customWidth="1"/>
    <col min="6113" max="6116" width="10.85546875" style="1" customWidth="1"/>
    <col min="6117" max="6348" width="8.7109375" style="1"/>
    <col min="6349" max="6350" width="1.140625" style="1" customWidth="1"/>
    <col min="6351" max="6351" width="36.28515625" style="1" customWidth="1"/>
    <col min="6352" max="6352" width="9" style="1" customWidth="1"/>
    <col min="6353" max="6353" width="0" style="1" hidden="1" customWidth="1"/>
    <col min="6354" max="6354" width="19.85546875" style="1" customWidth="1"/>
    <col min="6355" max="6355" width="7.85546875" style="1" customWidth="1"/>
    <col min="6356" max="6356" width="5.85546875" style="1" customWidth="1"/>
    <col min="6357" max="6357" width="7.140625" style="1" customWidth="1"/>
    <col min="6358" max="6358" width="8" style="1" customWidth="1"/>
    <col min="6359" max="6359" width="8.7109375" style="1"/>
    <col min="6360" max="6360" width="6.140625" style="1" customWidth="1"/>
    <col min="6361" max="6363" width="8.140625" style="1" customWidth="1"/>
    <col min="6364" max="6364" width="8.7109375" style="1"/>
    <col min="6365" max="6368" width="10.5703125" style="1" customWidth="1"/>
    <col min="6369" max="6372" width="10.85546875" style="1" customWidth="1"/>
    <col min="6373" max="6604" width="8.7109375" style="1"/>
    <col min="6605" max="6606" width="1.140625" style="1" customWidth="1"/>
    <col min="6607" max="6607" width="36.28515625" style="1" customWidth="1"/>
    <col min="6608" max="6608" width="9" style="1" customWidth="1"/>
    <col min="6609" max="6609" width="0" style="1" hidden="1" customWidth="1"/>
    <col min="6610" max="6610" width="19.85546875" style="1" customWidth="1"/>
    <col min="6611" max="6611" width="7.85546875" style="1" customWidth="1"/>
    <col min="6612" max="6612" width="5.85546875" style="1" customWidth="1"/>
    <col min="6613" max="6613" width="7.140625" style="1" customWidth="1"/>
    <col min="6614" max="6614" width="8" style="1" customWidth="1"/>
    <col min="6615" max="6615" width="8.7109375" style="1"/>
    <col min="6616" max="6616" width="6.140625" style="1" customWidth="1"/>
    <col min="6617" max="6619" width="8.140625" style="1" customWidth="1"/>
    <col min="6620" max="6620" width="8.7109375" style="1"/>
    <col min="6621" max="6624" width="10.5703125" style="1" customWidth="1"/>
    <col min="6625" max="6628" width="10.85546875" style="1" customWidth="1"/>
    <col min="6629" max="6860" width="8.7109375" style="1"/>
    <col min="6861" max="6862" width="1.140625" style="1" customWidth="1"/>
    <col min="6863" max="6863" width="36.28515625" style="1" customWidth="1"/>
    <col min="6864" max="6864" width="9" style="1" customWidth="1"/>
    <col min="6865" max="6865" width="0" style="1" hidden="1" customWidth="1"/>
    <col min="6866" max="6866" width="19.85546875" style="1" customWidth="1"/>
    <col min="6867" max="6867" width="7.85546875" style="1" customWidth="1"/>
    <col min="6868" max="6868" width="5.85546875" style="1" customWidth="1"/>
    <col min="6869" max="6869" width="7.140625" style="1" customWidth="1"/>
    <col min="6870" max="6870" width="8" style="1" customWidth="1"/>
    <col min="6871" max="6871" width="8.7109375" style="1"/>
    <col min="6872" max="6872" width="6.140625" style="1" customWidth="1"/>
    <col min="6873" max="6875" width="8.140625" style="1" customWidth="1"/>
    <col min="6876" max="6876" width="8.7109375" style="1"/>
    <col min="6877" max="6880" width="10.5703125" style="1" customWidth="1"/>
    <col min="6881" max="6884" width="10.85546875" style="1" customWidth="1"/>
    <col min="6885" max="7116" width="8.7109375" style="1"/>
    <col min="7117" max="7118" width="1.140625" style="1" customWidth="1"/>
    <col min="7119" max="7119" width="36.28515625" style="1" customWidth="1"/>
    <col min="7120" max="7120" width="9" style="1" customWidth="1"/>
    <col min="7121" max="7121" width="0" style="1" hidden="1" customWidth="1"/>
    <col min="7122" max="7122" width="19.85546875" style="1" customWidth="1"/>
    <col min="7123" max="7123" width="7.85546875" style="1" customWidth="1"/>
    <col min="7124" max="7124" width="5.85546875" style="1" customWidth="1"/>
    <col min="7125" max="7125" width="7.140625" style="1" customWidth="1"/>
    <col min="7126" max="7126" width="8" style="1" customWidth="1"/>
    <col min="7127" max="7127" width="8.7109375" style="1"/>
    <col min="7128" max="7128" width="6.140625" style="1" customWidth="1"/>
    <col min="7129" max="7131" width="8.140625" style="1" customWidth="1"/>
    <col min="7132" max="7132" width="8.7109375" style="1"/>
    <col min="7133" max="7136" width="10.5703125" style="1" customWidth="1"/>
    <col min="7137" max="7140" width="10.85546875" style="1" customWidth="1"/>
    <col min="7141" max="7372" width="8.7109375" style="1"/>
    <col min="7373" max="7374" width="1.140625" style="1" customWidth="1"/>
    <col min="7375" max="7375" width="36.28515625" style="1" customWidth="1"/>
    <col min="7376" max="7376" width="9" style="1" customWidth="1"/>
    <col min="7377" max="7377" width="0" style="1" hidden="1" customWidth="1"/>
    <col min="7378" max="7378" width="19.85546875" style="1" customWidth="1"/>
    <col min="7379" max="7379" width="7.85546875" style="1" customWidth="1"/>
    <col min="7380" max="7380" width="5.85546875" style="1" customWidth="1"/>
    <col min="7381" max="7381" width="7.140625" style="1" customWidth="1"/>
    <col min="7382" max="7382" width="8" style="1" customWidth="1"/>
    <col min="7383" max="7383" width="8.7109375" style="1"/>
    <col min="7384" max="7384" width="6.140625" style="1" customWidth="1"/>
    <col min="7385" max="7387" width="8.140625" style="1" customWidth="1"/>
    <col min="7388" max="7388" width="8.7109375" style="1"/>
    <col min="7389" max="7392" width="10.5703125" style="1" customWidth="1"/>
    <col min="7393" max="7396" width="10.85546875" style="1" customWidth="1"/>
    <col min="7397" max="7628" width="8.7109375" style="1"/>
    <col min="7629" max="7630" width="1.140625" style="1" customWidth="1"/>
    <col min="7631" max="7631" width="36.28515625" style="1" customWidth="1"/>
    <col min="7632" max="7632" width="9" style="1" customWidth="1"/>
    <col min="7633" max="7633" width="0" style="1" hidden="1" customWidth="1"/>
    <col min="7634" max="7634" width="19.85546875" style="1" customWidth="1"/>
    <col min="7635" max="7635" width="7.85546875" style="1" customWidth="1"/>
    <col min="7636" max="7636" width="5.85546875" style="1" customWidth="1"/>
    <col min="7637" max="7637" width="7.140625" style="1" customWidth="1"/>
    <col min="7638" max="7638" width="8" style="1" customWidth="1"/>
    <col min="7639" max="7639" width="8.7109375" style="1"/>
    <col min="7640" max="7640" width="6.140625" style="1" customWidth="1"/>
    <col min="7641" max="7643" width="8.140625" style="1" customWidth="1"/>
    <col min="7644" max="7644" width="8.7109375" style="1"/>
    <col min="7645" max="7648" width="10.5703125" style="1" customWidth="1"/>
    <col min="7649" max="7652" width="10.85546875" style="1" customWidth="1"/>
    <col min="7653" max="7884" width="8.7109375" style="1"/>
    <col min="7885" max="7886" width="1.140625" style="1" customWidth="1"/>
    <col min="7887" max="7887" width="36.28515625" style="1" customWidth="1"/>
    <col min="7888" max="7888" width="9" style="1" customWidth="1"/>
    <col min="7889" max="7889" width="0" style="1" hidden="1" customWidth="1"/>
    <col min="7890" max="7890" width="19.85546875" style="1" customWidth="1"/>
    <col min="7891" max="7891" width="7.85546875" style="1" customWidth="1"/>
    <col min="7892" max="7892" width="5.85546875" style="1" customWidth="1"/>
    <col min="7893" max="7893" width="7.140625" style="1" customWidth="1"/>
    <col min="7894" max="7894" width="8" style="1" customWidth="1"/>
    <col min="7895" max="7895" width="8.7109375" style="1"/>
    <col min="7896" max="7896" width="6.140625" style="1" customWidth="1"/>
    <col min="7897" max="7899" width="8.140625" style="1" customWidth="1"/>
    <col min="7900" max="7900" width="8.7109375" style="1"/>
    <col min="7901" max="7904" width="10.5703125" style="1" customWidth="1"/>
    <col min="7905" max="7908" width="10.85546875" style="1" customWidth="1"/>
    <col min="7909" max="8140" width="8.7109375" style="1"/>
    <col min="8141" max="8142" width="1.140625" style="1" customWidth="1"/>
    <col min="8143" max="8143" width="36.28515625" style="1" customWidth="1"/>
    <col min="8144" max="8144" width="9" style="1" customWidth="1"/>
    <col min="8145" max="8145" width="0" style="1" hidden="1" customWidth="1"/>
    <col min="8146" max="8146" width="19.85546875" style="1" customWidth="1"/>
    <col min="8147" max="8147" width="7.85546875" style="1" customWidth="1"/>
    <col min="8148" max="8148" width="5.85546875" style="1" customWidth="1"/>
    <col min="8149" max="8149" width="7.140625" style="1" customWidth="1"/>
    <col min="8150" max="8150" width="8" style="1" customWidth="1"/>
    <col min="8151" max="8151" width="8.7109375" style="1"/>
    <col min="8152" max="8152" width="6.140625" style="1" customWidth="1"/>
    <col min="8153" max="8155" width="8.140625" style="1" customWidth="1"/>
    <col min="8156" max="8156" width="8.7109375" style="1"/>
    <col min="8157" max="8160" width="10.5703125" style="1" customWidth="1"/>
    <col min="8161" max="8164" width="10.85546875" style="1" customWidth="1"/>
    <col min="8165" max="8396" width="8.7109375" style="1"/>
    <col min="8397" max="8398" width="1.140625" style="1" customWidth="1"/>
    <col min="8399" max="8399" width="36.28515625" style="1" customWidth="1"/>
    <col min="8400" max="8400" width="9" style="1" customWidth="1"/>
    <col min="8401" max="8401" width="0" style="1" hidden="1" customWidth="1"/>
    <col min="8402" max="8402" width="19.85546875" style="1" customWidth="1"/>
    <col min="8403" max="8403" width="7.85546875" style="1" customWidth="1"/>
    <col min="8404" max="8404" width="5.85546875" style="1" customWidth="1"/>
    <col min="8405" max="8405" width="7.140625" style="1" customWidth="1"/>
    <col min="8406" max="8406" width="8" style="1" customWidth="1"/>
    <col min="8407" max="8407" width="8.7109375" style="1"/>
    <col min="8408" max="8408" width="6.140625" style="1" customWidth="1"/>
    <col min="8409" max="8411" width="8.140625" style="1" customWidth="1"/>
    <col min="8412" max="8412" width="8.7109375" style="1"/>
    <col min="8413" max="8416" width="10.5703125" style="1" customWidth="1"/>
    <col min="8417" max="8420" width="10.85546875" style="1" customWidth="1"/>
    <col min="8421" max="8652" width="8.7109375" style="1"/>
    <col min="8653" max="8654" width="1.140625" style="1" customWidth="1"/>
    <col min="8655" max="8655" width="36.28515625" style="1" customWidth="1"/>
    <col min="8656" max="8656" width="9" style="1" customWidth="1"/>
    <col min="8657" max="8657" width="0" style="1" hidden="1" customWidth="1"/>
    <col min="8658" max="8658" width="19.85546875" style="1" customWidth="1"/>
    <col min="8659" max="8659" width="7.85546875" style="1" customWidth="1"/>
    <col min="8660" max="8660" width="5.85546875" style="1" customWidth="1"/>
    <col min="8661" max="8661" width="7.140625" style="1" customWidth="1"/>
    <col min="8662" max="8662" width="8" style="1" customWidth="1"/>
    <col min="8663" max="8663" width="8.7109375" style="1"/>
    <col min="8664" max="8664" width="6.140625" style="1" customWidth="1"/>
    <col min="8665" max="8667" width="8.140625" style="1" customWidth="1"/>
    <col min="8668" max="8668" width="8.7109375" style="1"/>
    <col min="8669" max="8672" width="10.5703125" style="1" customWidth="1"/>
    <col min="8673" max="8676" width="10.85546875" style="1" customWidth="1"/>
    <col min="8677" max="8908" width="8.7109375" style="1"/>
    <col min="8909" max="8910" width="1.140625" style="1" customWidth="1"/>
    <col min="8911" max="8911" width="36.28515625" style="1" customWidth="1"/>
    <col min="8912" max="8912" width="9" style="1" customWidth="1"/>
    <col min="8913" max="8913" width="0" style="1" hidden="1" customWidth="1"/>
    <col min="8914" max="8914" width="19.85546875" style="1" customWidth="1"/>
    <col min="8915" max="8915" width="7.85546875" style="1" customWidth="1"/>
    <col min="8916" max="8916" width="5.85546875" style="1" customWidth="1"/>
    <col min="8917" max="8917" width="7.140625" style="1" customWidth="1"/>
    <col min="8918" max="8918" width="8" style="1" customWidth="1"/>
    <col min="8919" max="8919" width="8.7109375" style="1"/>
    <col min="8920" max="8920" width="6.140625" style="1" customWidth="1"/>
    <col min="8921" max="8923" width="8.140625" style="1" customWidth="1"/>
    <col min="8924" max="8924" width="8.7109375" style="1"/>
    <col min="8925" max="8928" width="10.5703125" style="1" customWidth="1"/>
    <col min="8929" max="8932" width="10.85546875" style="1" customWidth="1"/>
    <col min="8933" max="9164" width="8.7109375" style="1"/>
    <col min="9165" max="9166" width="1.140625" style="1" customWidth="1"/>
    <col min="9167" max="9167" width="36.28515625" style="1" customWidth="1"/>
    <col min="9168" max="9168" width="9" style="1" customWidth="1"/>
    <col min="9169" max="9169" width="0" style="1" hidden="1" customWidth="1"/>
    <col min="9170" max="9170" width="19.85546875" style="1" customWidth="1"/>
    <col min="9171" max="9171" width="7.85546875" style="1" customWidth="1"/>
    <col min="9172" max="9172" width="5.85546875" style="1" customWidth="1"/>
    <col min="9173" max="9173" width="7.140625" style="1" customWidth="1"/>
    <col min="9174" max="9174" width="8" style="1" customWidth="1"/>
    <col min="9175" max="9175" width="8.7109375" style="1"/>
    <col min="9176" max="9176" width="6.140625" style="1" customWidth="1"/>
    <col min="9177" max="9179" width="8.140625" style="1" customWidth="1"/>
    <col min="9180" max="9180" width="8.7109375" style="1"/>
    <col min="9181" max="9184" width="10.5703125" style="1" customWidth="1"/>
    <col min="9185" max="9188" width="10.85546875" style="1" customWidth="1"/>
    <col min="9189" max="9420" width="8.7109375" style="1"/>
    <col min="9421" max="9422" width="1.140625" style="1" customWidth="1"/>
    <col min="9423" max="9423" width="36.28515625" style="1" customWidth="1"/>
    <col min="9424" max="9424" width="9" style="1" customWidth="1"/>
    <col min="9425" max="9425" width="0" style="1" hidden="1" customWidth="1"/>
    <col min="9426" max="9426" width="19.85546875" style="1" customWidth="1"/>
    <col min="9427" max="9427" width="7.85546875" style="1" customWidth="1"/>
    <col min="9428" max="9428" width="5.85546875" style="1" customWidth="1"/>
    <col min="9429" max="9429" width="7.140625" style="1" customWidth="1"/>
    <col min="9430" max="9430" width="8" style="1" customWidth="1"/>
    <col min="9431" max="9431" width="8.7109375" style="1"/>
    <col min="9432" max="9432" width="6.140625" style="1" customWidth="1"/>
    <col min="9433" max="9435" width="8.140625" style="1" customWidth="1"/>
    <col min="9436" max="9436" width="8.7109375" style="1"/>
    <col min="9437" max="9440" width="10.5703125" style="1" customWidth="1"/>
    <col min="9441" max="9444" width="10.85546875" style="1" customWidth="1"/>
    <col min="9445" max="9676" width="8.7109375" style="1"/>
    <col min="9677" max="9678" width="1.140625" style="1" customWidth="1"/>
    <col min="9679" max="9679" width="36.28515625" style="1" customWidth="1"/>
    <col min="9680" max="9680" width="9" style="1" customWidth="1"/>
    <col min="9681" max="9681" width="0" style="1" hidden="1" customWidth="1"/>
    <col min="9682" max="9682" width="19.85546875" style="1" customWidth="1"/>
    <col min="9683" max="9683" width="7.85546875" style="1" customWidth="1"/>
    <col min="9684" max="9684" width="5.85546875" style="1" customWidth="1"/>
    <col min="9685" max="9685" width="7.140625" style="1" customWidth="1"/>
    <col min="9686" max="9686" width="8" style="1" customWidth="1"/>
    <col min="9687" max="9687" width="8.7109375" style="1"/>
    <col min="9688" max="9688" width="6.140625" style="1" customWidth="1"/>
    <col min="9689" max="9691" width="8.140625" style="1" customWidth="1"/>
    <col min="9692" max="9692" width="8.7109375" style="1"/>
    <col min="9693" max="9696" width="10.5703125" style="1" customWidth="1"/>
    <col min="9697" max="9700" width="10.85546875" style="1" customWidth="1"/>
    <col min="9701" max="9932" width="8.7109375" style="1"/>
    <col min="9933" max="9934" width="1.140625" style="1" customWidth="1"/>
    <col min="9935" max="9935" width="36.28515625" style="1" customWidth="1"/>
    <col min="9936" max="9936" width="9" style="1" customWidth="1"/>
    <col min="9937" max="9937" width="0" style="1" hidden="1" customWidth="1"/>
    <col min="9938" max="9938" width="19.85546875" style="1" customWidth="1"/>
    <col min="9939" max="9939" width="7.85546875" style="1" customWidth="1"/>
    <col min="9940" max="9940" width="5.85546875" style="1" customWidth="1"/>
    <col min="9941" max="9941" width="7.140625" style="1" customWidth="1"/>
    <col min="9942" max="9942" width="8" style="1" customWidth="1"/>
    <col min="9943" max="9943" width="8.7109375" style="1"/>
    <col min="9944" max="9944" width="6.140625" style="1" customWidth="1"/>
    <col min="9945" max="9947" width="8.140625" style="1" customWidth="1"/>
    <col min="9948" max="9948" width="8.7109375" style="1"/>
    <col min="9949" max="9952" width="10.5703125" style="1" customWidth="1"/>
    <col min="9953" max="9956" width="10.85546875" style="1" customWidth="1"/>
    <col min="9957" max="10188" width="8.7109375" style="1"/>
    <col min="10189" max="10190" width="1.140625" style="1" customWidth="1"/>
    <col min="10191" max="10191" width="36.28515625" style="1" customWidth="1"/>
    <col min="10192" max="10192" width="9" style="1" customWidth="1"/>
    <col min="10193" max="10193" width="0" style="1" hidden="1" customWidth="1"/>
    <col min="10194" max="10194" width="19.85546875" style="1" customWidth="1"/>
    <col min="10195" max="10195" width="7.85546875" style="1" customWidth="1"/>
    <col min="10196" max="10196" width="5.85546875" style="1" customWidth="1"/>
    <col min="10197" max="10197" width="7.140625" style="1" customWidth="1"/>
    <col min="10198" max="10198" width="8" style="1" customWidth="1"/>
    <col min="10199" max="10199" width="8.7109375" style="1"/>
    <col min="10200" max="10200" width="6.140625" style="1" customWidth="1"/>
    <col min="10201" max="10203" width="8.140625" style="1" customWidth="1"/>
    <col min="10204" max="10204" width="8.7109375" style="1"/>
    <col min="10205" max="10208" width="10.5703125" style="1" customWidth="1"/>
    <col min="10209" max="10212" width="10.85546875" style="1" customWidth="1"/>
    <col min="10213" max="10444" width="8.7109375" style="1"/>
    <col min="10445" max="10446" width="1.140625" style="1" customWidth="1"/>
    <col min="10447" max="10447" width="36.28515625" style="1" customWidth="1"/>
    <col min="10448" max="10448" width="9" style="1" customWidth="1"/>
    <col min="10449" max="10449" width="0" style="1" hidden="1" customWidth="1"/>
    <col min="10450" max="10450" width="19.85546875" style="1" customWidth="1"/>
    <col min="10451" max="10451" width="7.85546875" style="1" customWidth="1"/>
    <col min="10452" max="10452" width="5.85546875" style="1" customWidth="1"/>
    <col min="10453" max="10453" width="7.140625" style="1" customWidth="1"/>
    <col min="10454" max="10454" width="8" style="1" customWidth="1"/>
    <col min="10455" max="10455" width="8.7109375" style="1"/>
    <col min="10456" max="10456" width="6.140625" style="1" customWidth="1"/>
    <col min="10457" max="10459" width="8.140625" style="1" customWidth="1"/>
    <col min="10460" max="10460" width="8.7109375" style="1"/>
    <col min="10461" max="10464" width="10.5703125" style="1" customWidth="1"/>
    <col min="10465" max="10468" width="10.85546875" style="1" customWidth="1"/>
    <col min="10469" max="10700" width="8.7109375" style="1"/>
    <col min="10701" max="10702" width="1.140625" style="1" customWidth="1"/>
    <col min="10703" max="10703" width="36.28515625" style="1" customWidth="1"/>
    <col min="10704" max="10704" width="9" style="1" customWidth="1"/>
    <col min="10705" max="10705" width="0" style="1" hidden="1" customWidth="1"/>
    <col min="10706" max="10706" width="19.85546875" style="1" customWidth="1"/>
    <col min="10707" max="10707" width="7.85546875" style="1" customWidth="1"/>
    <col min="10708" max="10708" width="5.85546875" style="1" customWidth="1"/>
    <col min="10709" max="10709" width="7.140625" style="1" customWidth="1"/>
    <col min="10710" max="10710" width="8" style="1" customWidth="1"/>
    <col min="10711" max="10711" width="8.7109375" style="1"/>
    <col min="10712" max="10712" width="6.140625" style="1" customWidth="1"/>
    <col min="10713" max="10715" width="8.140625" style="1" customWidth="1"/>
    <col min="10716" max="10716" width="8.7109375" style="1"/>
    <col min="10717" max="10720" width="10.5703125" style="1" customWidth="1"/>
    <col min="10721" max="10724" width="10.85546875" style="1" customWidth="1"/>
    <col min="10725" max="10956" width="8.7109375" style="1"/>
    <col min="10957" max="10958" width="1.140625" style="1" customWidth="1"/>
    <col min="10959" max="10959" width="36.28515625" style="1" customWidth="1"/>
    <col min="10960" max="10960" width="9" style="1" customWidth="1"/>
    <col min="10961" max="10961" width="0" style="1" hidden="1" customWidth="1"/>
    <col min="10962" max="10962" width="19.85546875" style="1" customWidth="1"/>
    <col min="10963" max="10963" width="7.85546875" style="1" customWidth="1"/>
    <col min="10964" max="10964" width="5.85546875" style="1" customWidth="1"/>
    <col min="10965" max="10965" width="7.140625" style="1" customWidth="1"/>
    <col min="10966" max="10966" width="8" style="1" customWidth="1"/>
    <col min="10967" max="10967" width="8.7109375" style="1"/>
    <col min="10968" max="10968" width="6.140625" style="1" customWidth="1"/>
    <col min="10969" max="10971" width="8.140625" style="1" customWidth="1"/>
    <col min="10972" max="10972" width="8.7109375" style="1"/>
    <col min="10973" max="10976" width="10.5703125" style="1" customWidth="1"/>
    <col min="10977" max="10980" width="10.85546875" style="1" customWidth="1"/>
    <col min="10981" max="11212" width="8.7109375" style="1"/>
    <col min="11213" max="11214" width="1.140625" style="1" customWidth="1"/>
    <col min="11215" max="11215" width="36.28515625" style="1" customWidth="1"/>
    <col min="11216" max="11216" width="9" style="1" customWidth="1"/>
    <col min="11217" max="11217" width="0" style="1" hidden="1" customWidth="1"/>
    <col min="11218" max="11218" width="19.85546875" style="1" customWidth="1"/>
    <col min="11219" max="11219" width="7.85546875" style="1" customWidth="1"/>
    <col min="11220" max="11220" width="5.85546875" style="1" customWidth="1"/>
    <col min="11221" max="11221" width="7.140625" style="1" customWidth="1"/>
    <col min="11222" max="11222" width="8" style="1" customWidth="1"/>
    <col min="11223" max="11223" width="8.7109375" style="1"/>
    <col min="11224" max="11224" width="6.140625" style="1" customWidth="1"/>
    <col min="11225" max="11227" width="8.140625" style="1" customWidth="1"/>
    <col min="11228" max="11228" width="8.7109375" style="1"/>
    <col min="11229" max="11232" width="10.5703125" style="1" customWidth="1"/>
    <col min="11233" max="11236" width="10.85546875" style="1" customWidth="1"/>
    <col min="11237" max="11468" width="8.7109375" style="1"/>
    <col min="11469" max="11470" width="1.140625" style="1" customWidth="1"/>
    <col min="11471" max="11471" width="36.28515625" style="1" customWidth="1"/>
    <col min="11472" max="11472" width="9" style="1" customWidth="1"/>
    <col min="11473" max="11473" width="0" style="1" hidden="1" customWidth="1"/>
    <col min="11474" max="11474" width="19.85546875" style="1" customWidth="1"/>
    <col min="11475" max="11475" width="7.85546875" style="1" customWidth="1"/>
    <col min="11476" max="11476" width="5.85546875" style="1" customWidth="1"/>
    <col min="11477" max="11477" width="7.140625" style="1" customWidth="1"/>
    <col min="11478" max="11478" width="8" style="1" customWidth="1"/>
    <col min="11479" max="11479" width="8.7109375" style="1"/>
    <col min="11480" max="11480" width="6.140625" style="1" customWidth="1"/>
    <col min="11481" max="11483" width="8.140625" style="1" customWidth="1"/>
    <col min="11484" max="11484" width="8.7109375" style="1"/>
    <col min="11485" max="11488" width="10.5703125" style="1" customWidth="1"/>
    <col min="11489" max="11492" width="10.85546875" style="1" customWidth="1"/>
    <col min="11493" max="11724" width="8.7109375" style="1"/>
    <col min="11725" max="11726" width="1.140625" style="1" customWidth="1"/>
    <col min="11727" max="11727" width="36.28515625" style="1" customWidth="1"/>
    <col min="11728" max="11728" width="9" style="1" customWidth="1"/>
    <col min="11729" max="11729" width="0" style="1" hidden="1" customWidth="1"/>
    <col min="11730" max="11730" width="19.85546875" style="1" customWidth="1"/>
    <col min="11731" max="11731" width="7.85546875" style="1" customWidth="1"/>
    <col min="11732" max="11732" width="5.85546875" style="1" customWidth="1"/>
    <col min="11733" max="11733" width="7.140625" style="1" customWidth="1"/>
    <col min="11734" max="11734" width="8" style="1" customWidth="1"/>
    <col min="11735" max="11735" width="8.7109375" style="1"/>
    <col min="11736" max="11736" width="6.140625" style="1" customWidth="1"/>
    <col min="11737" max="11739" width="8.140625" style="1" customWidth="1"/>
    <col min="11740" max="11740" width="8.7109375" style="1"/>
    <col min="11741" max="11744" width="10.5703125" style="1" customWidth="1"/>
    <col min="11745" max="11748" width="10.85546875" style="1" customWidth="1"/>
    <col min="11749" max="11980" width="8.7109375" style="1"/>
    <col min="11981" max="11982" width="1.140625" style="1" customWidth="1"/>
    <col min="11983" max="11983" width="36.28515625" style="1" customWidth="1"/>
    <col min="11984" max="11984" width="9" style="1" customWidth="1"/>
    <col min="11985" max="11985" width="0" style="1" hidden="1" customWidth="1"/>
    <col min="11986" max="11986" width="19.85546875" style="1" customWidth="1"/>
    <col min="11987" max="11987" width="7.85546875" style="1" customWidth="1"/>
    <col min="11988" max="11988" width="5.85546875" style="1" customWidth="1"/>
    <col min="11989" max="11989" width="7.140625" style="1" customWidth="1"/>
    <col min="11990" max="11990" width="8" style="1" customWidth="1"/>
    <col min="11991" max="11991" width="8.7109375" style="1"/>
    <col min="11992" max="11992" width="6.140625" style="1" customWidth="1"/>
    <col min="11993" max="11995" width="8.140625" style="1" customWidth="1"/>
    <col min="11996" max="11996" width="8.7109375" style="1"/>
    <col min="11997" max="12000" width="10.5703125" style="1" customWidth="1"/>
    <col min="12001" max="12004" width="10.85546875" style="1" customWidth="1"/>
    <col min="12005" max="12236" width="8.7109375" style="1"/>
    <col min="12237" max="12238" width="1.140625" style="1" customWidth="1"/>
    <col min="12239" max="12239" width="36.28515625" style="1" customWidth="1"/>
    <col min="12240" max="12240" width="9" style="1" customWidth="1"/>
    <col min="12241" max="12241" width="0" style="1" hidden="1" customWidth="1"/>
    <col min="12242" max="12242" width="19.85546875" style="1" customWidth="1"/>
    <col min="12243" max="12243" width="7.85546875" style="1" customWidth="1"/>
    <col min="12244" max="12244" width="5.85546875" style="1" customWidth="1"/>
    <col min="12245" max="12245" width="7.140625" style="1" customWidth="1"/>
    <col min="12246" max="12246" width="8" style="1" customWidth="1"/>
    <col min="12247" max="12247" width="8.7109375" style="1"/>
    <col min="12248" max="12248" width="6.140625" style="1" customWidth="1"/>
    <col min="12249" max="12251" width="8.140625" style="1" customWidth="1"/>
    <col min="12252" max="12252" width="8.7109375" style="1"/>
    <col min="12253" max="12256" width="10.5703125" style="1" customWidth="1"/>
    <col min="12257" max="12260" width="10.85546875" style="1" customWidth="1"/>
    <col min="12261" max="12492" width="8.7109375" style="1"/>
    <col min="12493" max="12494" width="1.140625" style="1" customWidth="1"/>
    <col min="12495" max="12495" width="36.28515625" style="1" customWidth="1"/>
    <col min="12496" max="12496" width="9" style="1" customWidth="1"/>
    <col min="12497" max="12497" width="0" style="1" hidden="1" customWidth="1"/>
    <col min="12498" max="12498" width="19.85546875" style="1" customWidth="1"/>
    <col min="12499" max="12499" width="7.85546875" style="1" customWidth="1"/>
    <col min="12500" max="12500" width="5.85546875" style="1" customWidth="1"/>
    <col min="12501" max="12501" width="7.140625" style="1" customWidth="1"/>
    <col min="12502" max="12502" width="8" style="1" customWidth="1"/>
    <col min="12503" max="12503" width="8.7109375" style="1"/>
    <col min="12504" max="12504" width="6.140625" style="1" customWidth="1"/>
    <col min="12505" max="12507" width="8.140625" style="1" customWidth="1"/>
    <col min="12508" max="12508" width="8.7109375" style="1"/>
    <col min="12509" max="12512" width="10.5703125" style="1" customWidth="1"/>
    <col min="12513" max="12516" width="10.85546875" style="1" customWidth="1"/>
    <col min="12517" max="12748" width="8.7109375" style="1"/>
    <col min="12749" max="12750" width="1.140625" style="1" customWidth="1"/>
    <col min="12751" max="12751" width="36.28515625" style="1" customWidth="1"/>
    <col min="12752" max="12752" width="9" style="1" customWidth="1"/>
    <col min="12753" max="12753" width="0" style="1" hidden="1" customWidth="1"/>
    <col min="12754" max="12754" width="19.85546875" style="1" customWidth="1"/>
    <col min="12755" max="12755" width="7.85546875" style="1" customWidth="1"/>
    <col min="12756" max="12756" width="5.85546875" style="1" customWidth="1"/>
    <col min="12757" max="12757" width="7.140625" style="1" customWidth="1"/>
    <col min="12758" max="12758" width="8" style="1" customWidth="1"/>
    <col min="12759" max="12759" width="8.7109375" style="1"/>
    <col min="12760" max="12760" width="6.140625" style="1" customWidth="1"/>
    <col min="12761" max="12763" width="8.140625" style="1" customWidth="1"/>
    <col min="12764" max="12764" width="8.7109375" style="1"/>
    <col min="12765" max="12768" width="10.5703125" style="1" customWidth="1"/>
    <col min="12769" max="12772" width="10.85546875" style="1" customWidth="1"/>
    <col min="12773" max="13004" width="8.7109375" style="1"/>
    <col min="13005" max="13006" width="1.140625" style="1" customWidth="1"/>
    <col min="13007" max="13007" width="36.28515625" style="1" customWidth="1"/>
    <col min="13008" max="13008" width="9" style="1" customWidth="1"/>
    <col min="13009" max="13009" width="0" style="1" hidden="1" customWidth="1"/>
    <col min="13010" max="13010" width="19.85546875" style="1" customWidth="1"/>
    <col min="13011" max="13011" width="7.85546875" style="1" customWidth="1"/>
    <col min="13012" max="13012" width="5.85546875" style="1" customWidth="1"/>
    <col min="13013" max="13013" width="7.140625" style="1" customWidth="1"/>
    <col min="13014" max="13014" width="8" style="1" customWidth="1"/>
    <col min="13015" max="13015" width="8.7109375" style="1"/>
    <col min="13016" max="13016" width="6.140625" style="1" customWidth="1"/>
    <col min="13017" max="13019" width="8.140625" style="1" customWidth="1"/>
    <col min="13020" max="13020" width="8.7109375" style="1"/>
    <col min="13021" max="13024" width="10.5703125" style="1" customWidth="1"/>
    <col min="13025" max="13028" width="10.85546875" style="1" customWidth="1"/>
    <col min="13029" max="13260" width="8.7109375" style="1"/>
    <col min="13261" max="13262" width="1.140625" style="1" customWidth="1"/>
    <col min="13263" max="13263" width="36.28515625" style="1" customWidth="1"/>
    <col min="13264" max="13264" width="9" style="1" customWidth="1"/>
    <col min="13265" max="13265" width="0" style="1" hidden="1" customWidth="1"/>
    <col min="13266" max="13266" width="19.85546875" style="1" customWidth="1"/>
    <col min="13267" max="13267" width="7.85546875" style="1" customWidth="1"/>
    <col min="13268" max="13268" width="5.85546875" style="1" customWidth="1"/>
    <col min="13269" max="13269" width="7.140625" style="1" customWidth="1"/>
    <col min="13270" max="13270" width="8" style="1" customWidth="1"/>
    <col min="13271" max="13271" width="8.7109375" style="1"/>
    <col min="13272" max="13272" width="6.140625" style="1" customWidth="1"/>
    <col min="13273" max="13275" width="8.140625" style="1" customWidth="1"/>
    <col min="13276" max="13276" width="8.7109375" style="1"/>
    <col min="13277" max="13280" width="10.5703125" style="1" customWidth="1"/>
    <col min="13281" max="13284" width="10.85546875" style="1" customWidth="1"/>
    <col min="13285" max="13516" width="8.7109375" style="1"/>
    <col min="13517" max="13518" width="1.140625" style="1" customWidth="1"/>
    <col min="13519" max="13519" width="36.28515625" style="1" customWidth="1"/>
    <col min="13520" max="13520" width="9" style="1" customWidth="1"/>
    <col min="13521" max="13521" width="0" style="1" hidden="1" customWidth="1"/>
    <col min="13522" max="13522" width="19.85546875" style="1" customWidth="1"/>
    <col min="13523" max="13523" width="7.85546875" style="1" customWidth="1"/>
    <col min="13524" max="13524" width="5.85546875" style="1" customWidth="1"/>
    <col min="13525" max="13525" width="7.140625" style="1" customWidth="1"/>
    <col min="13526" max="13526" width="8" style="1" customWidth="1"/>
    <col min="13527" max="13527" width="8.7109375" style="1"/>
    <col min="13528" max="13528" width="6.140625" style="1" customWidth="1"/>
    <col min="13529" max="13531" width="8.140625" style="1" customWidth="1"/>
    <col min="13532" max="13532" width="8.7109375" style="1"/>
    <col min="13533" max="13536" width="10.5703125" style="1" customWidth="1"/>
    <col min="13537" max="13540" width="10.85546875" style="1" customWidth="1"/>
    <col min="13541" max="13772" width="8.7109375" style="1"/>
    <col min="13773" max="13774" width="1.140625" style="1" customWidth="1"/>
    <col min="13775" max="13775" width="36.28515625" style="1" customWidth="1"/>
    <col min="13776" max="13776" width="9" style="1" customWidth="1"/>
    <col min="13777" max="13777" width="0" style="1" hidden="1" customWidth="1"/>
    <col min="13778" max="13778" width="19.85546875" style="1" customWidth="1"/>
    <col min="13779" max="13779" width="7.85546875" style="1" customWidth="1"/>
    <col min="13780" max="13780" width="5.85546875" style="1" customWidth="1"/>
    <col min="13781" max="13781" width="7.140625" style="1" customWidth="1"/>
    <col min="13782" max="13782" width="8" style="1" customWidth="1"/>
    <col min="13783" max="13783" width="8.7109375" style="1"/>
    <col min="13784" max="13784" width="6.140625" style="1" customWidth="1"/>
    <col min="13785" max="13787" width="8.140625" style="1" customWidth="1"/>
    <col min="13788" max="13788" width="8.7109375" style="1"/>
    <col min="13789" max="13792" width="10.5703125" style="1" customWidth="1"/>
    <col min="13793" max="13796" width="10.85546875" style="1" customWidth="1"/>
    <col min="13797" max="14028" width="8.7109375" style="1"/>
    <col min="14029" max="14030" width="1.140625" style="1" customWidth="1"/>
    <col min="14031" max="14031" width="36.28515625" style="1" customWidth="1"/>
    <col min="14032" max="14032" width="9" style="1" customWidth="1"/>
    <col min="14033" max="14033" width="0" style="1" hidden="1" customWidth="1"/>
    <col min="14034" max="14034" width="19.85546875" style="1" customWidth="1"/>
    <col min="14035" max="14035" width="7.85546875" style="1" customWidth="1"/>
    <col min="14036" max="14036" width="5.85546875" style="1" customWidth="1"/>
    <col min="14037" max="14037" width="7.140625" style="1" customWidth="1"/>
    <col min="14038" max="14038" width="8" style="1" customWidth="1"/>
    <col min="14039" max="14039" width="8.7109375" style="1"/>
    <col min="14040" max="14040" width="6.140625" style="1" customWidth="1"/>
    <col min="14041" max="14043" width="8.140625" style="1" customWidth="1"/>
    <col min="14044" max="14044" width="8.7109375" style="1"/>
    <col min="14045" max="14048" width="10.5703125" style="1" customWidth="1"/>
    <col min="14049" max="14052" width="10.85546875" style="1" customWidth="1"/>
    <col min="14053" max="14284" width="8.7109375" style="1"/>
    <col min="14285" max="14286" width="1.140625" style="1" customWidth="1"/>
    <col min="14287" max="14287" width="36.28515625" style="1" customWidth="1"/>
    <col min="14288" max="14288" width="9" style="1" customWidth="1"/>
    <col min="14289" max="14289" width="0" style="1" hidden="1" customWidth="1"/>
    <col min="14290" max="14290" width="19.85546875" style="1" customWidth="1"/>
    <col min="14291" max="14291" width="7.85546875" style="1" customWidth="1"/>
    <col min="14292" max="14292" width="5.85546875" style="1" customWidth="1"/>
    <col min="14293" max="14293" width="7.140625" style="1" customWidth="1"/>
    <col min="14294" max="14294" width="8" style="1" customWidth="1"/>
    <col min="14295" max="14295" width="8.7109375" style="1"/>
    <col min="14296" max="14296" width="6.140625" style="1" customWidth="1"/>
    <col min="14297" max="14299" width="8.140625" style="1" customWidth="1"/>
    <col min="14300" max="14300" width="8.7109375" style="1"/>
    <col min="14301" max="14304" width="10.5703125" style="1" customWidth="1"/>
    <col min="14305" max="14308" width="10.85546875" style="1" customWidth="1"/>
    <col min="14309" max="14540" width="8.7109375" style="1"/>
    <col min="14541" max="14542" width="1.140625" style="1" customWidth="1"/>
    <col min="14543" max="14543" width="36.28515625" style="1" customWidth="1"/>
    <col min="14544" max="14544" width="9" style="1" customWidth="1"/>
    <col min="14545" max="14545" width="0" style="1" hidden="1" customWidth="1"/>
    <col min="14546" max="14546" width="19.85546875" style="1" customWidth="1"/>
    <col min="14547" max="14547" width="7.85546875" style="1" customWidth="1"/>
    <col min="14548" max="14548" width="5.85546875" style="1" customWidth="1"/>
    <col min="14549" max="14549" width="7.140625" style="1" customWidth="1"/>
    <col min="14550" max="14550" width="8" style="1" customWidth="1"/>
    <col min="14551" max="14551" width="8.7109375" style="1"/>
    <col min="14552" max="14552" width="6.140625" style="1" customWidth="1"/>
    <col min="14553" max="14555" width="8.140625" style="1" customWidth="1"/>
    <col min="14556" max="14556" width="8.7109375" style="1"/>
    <col min="14557" max="14560" width="10.5703125" style="1" customWidth="1"/>
    <col min="14561" max="14564" width="10.85546875" style="1" customWidth="1"/>
    <col min="14565" max="14796" width="8.7109375" style="1"/>
    <col min="14797" max="14798" width="1.140625" style="1" customWidth="1"/>
    <col min="14799" max="14799" width="36.28515625" style="1" customWidth="1"/>
    <col min="14800" max="14800" width="9" style="1" customWidth="1"/>
    <col min="14801" max="14801" width="0" style="1" hidden="1" customWidth="1"/>
    <col min="14802" max="14802" width="19.85546875" style="1" customWidth="1"/>
    <col min="14803" max="14803" width="7.85546875" style="1" customWidth="1"/>
    <col min="14804" max="14804" width="5.85546875" style="1" customWidth="1"/>
    <col min="14805" max="14805" width="7.140625" style="1" customWidth="1"/>
    <col min="14806" max="14806" width="8" style="1" customWidth="1"/>
    <col min="14807" max="14807" width="8.7109375" style="1"/>
    <col min="14808" max="14808" width="6.140625" style="1" customWidth="1"/>
    <col min="14809" max="14811" width="8.140625" style="1" customWidth="1"/>
    <col min="14812" max="14812" width="8.7109375" style="1"/>
    <col min="14813" max="14816" width="10.5703125" style="1" customWidth="1"/>
    <col min="14817" max="14820" width="10.85546875" style="1" customWidth="1"/>
    <col min="14821" max="15052" width="8.7109375" style="1"/>
    <col min="15053" max="15054" width="1.140625" style="1" customWidth="1"/>
    <col min="15055" max="15055" width="36.28515625" style="1" customWidth="1"/>
    <col min="15056" max="15056" width="9" style="1" customWidth="1"/>
    <col min="15057" max="15057" width="0" style="1" hidden="1" customWidth="1"/>
    <col min="15058" max="15058" width="19.85546875" style="1" customWidth="1"/>
    <col min="15059" max="15059" width="7.85546875" style="1" customWidth="1"/>
    <col min="15060" max="15060" width="5.85546875" style="1" customWidth="1"/>
    <col min="15061" max="15061" width="7.140625" style="1" customWidth="1"/>
    <col min="15062" max="15062" width="8" style="1" customWidth="1"/>
    <col min="15063" max="15063" width="8.7109375" style="1"/>
    <col min="15064" max="15064" width="6.140625" style="1" customWidth="1"/>
    <col min="15065" max="15067" width="8.140625" style="1" customWidth="1"/>
    <col min="15068" max="15068" width="8.7109375" style="1"/>
    <col min="15069" max="15072" width="10.5703125" style="1" customWidth="1"/>
    <col min="15073" max="15076" width="10.85546875" style="1" customWidth="1"/>
    <col min="15077" max="15308" width="8.7109375" style="1"/>
    <col min="15309" max="15310" width="1.140625" style="1" customWidth="1"/>
    <col min="15311" max="15311" width="36.28515625" style="1" customWidth="1"/>
    <col min="15312" max="15312" width="9" style="1" customWidth="1"/>
    <col min="15313" max="15313" width="0" style="1" hidden="1" customWidth="1"/>
    <col min="15314" max="15314" width="19.85546875" style="1" customWidth="1"/>
    <col min="15315" max="15315" width="7.85546875" style="1" customWidth="1"/>
    <col min="15316" max="15316" width="5.85546875" style="1" customWidth="1"/>
    <col min="15317" max="15317" width="7.140625" style="1" customWidth="1"/>
    <col min="15318" max="15318" width="8" style="1" customWidth="1"/>
    <col min="15319" max="15319" width="8.7109375" style="1"/>
    <col min="15320" max="15320" width="6.140625" style="1" customWidth="1"/>
    <col min="15321" max="15323" width="8.140625" style="1" customWidth="1"/>
    <col min="15324" max="15324" width="8.7109375" style="1"/>
    <col min="15325" max="15328" width="10.5703125" style="1" customWidth="1"/>
    <col min="15329" max="15332" width="10.85546875" style="1" customWidth="1"/>
    <col min="15333" max="15564" width="8.7109375" style="1"/>
    <col min="15565" max="15566" width="1.140625" style="1" customWidth="1"/>
    <col min="15567" max="15567" width="36.28515625" style="1" customWidth="1"/>
    <col min="15568" max="15568" width="9" style="1" customWidth="1"/>
    <col min="15569" max="15569" width="0" style="1" hidden="1" customWidth="1"/>
    <col min="15570" max="15570" width="19.85546875" style="1" customWidth="1"/>
    <col min="15571" max="15571" width="7.85546875" style="1" customWidth="1"/>
    <col min="15572" max="15572" width="5.85546875" style="1" customWidth="1"/>
    <col min="15573" max="15573" width="7.140625" style="1" customWidth="1"/>
    <col min="15574" max="15574" width="8" style="1" customWidth="1"/>
    <col min="15575" max="15575" width="8.7109375" style="1"/>
    <col min="15576" max="15576" width="6.140625" style="1" customWidth="1"/>
    <col min="15577" max="15579" width="8.140625" style="1" customWidth="1"/>
    <col min="15580" max="15580" width="8.7109375" style="1"/>
    <col min="15581" max="15584" width="10.5703125" style="1" customWidth="1"/>
    <col min="15585" max="15588" width="10.85546875" style="1" customWidth="1"/>
    <col min="15589" max="15820" width="8.7109375" style="1"/>
    <col min="15821" max="15822" width="1.140625" style="1" customWidth="1"/>
    <col min="15823" max="15823" width="36.28515625" style="1" customWidth="1"/>
    <col min="15824" max="15824" width="9" style="1" customWidth="1"/>
    <col min="15825" max="15825" width="0" style="1" hidden="1" customWidth="1"/>
    <col min="15826" max="15826" width="19.85546875" style="1" customWidth="1"/>
    <col min="15827" max="15827" width="7.85546875" style="1" customWidth="1"/>
    <col min="15828" max="15828" width="5.85546875" style="1" customWidth="1"/>
    <col min="15829" max="15829" width="7.140625" style="1" customWidth="1"/>
    <col min="15830" max="15830" width="8" style="1" customWidth="1"/>
    <col min="15831" max="15831" width="8.7109375" style="1"/>
    <col min="15832" max="15832" width="6.140625" style="1" customWidth="1"/>
    <col min="15833" max="15835" width="8.140625" style="1" customWidth="1"/>
    <col min="15836" max="15836" width="8.7109375" style="1"/>
    <col min="15837" max="15840" width="10.5703125" style="1" customWidth="1"/>
    <col min="15841" max="15844" width="10.85546875" style="1" customWidth="1"/>
    <col min="15845" max="16076" width="8.7109375" style="1"/>
    <col min="16077" max="16078" width="1.140625" style="1" customWidth="1"/>
    <col min="16079" max="16079" width="36.28515625" style="1" customWidth="1"/>
    <col min="16080" max="16080" width="9" style="1" customWidth="1"/>
    <col min="16081" max="16081" width="0" style="1" hidden="1" customWidth="1"/>
    <col min="16082" max="16082" width="19.85546875" style="1" customWidth="1"/>
    <col min="16083" max="16083" width="7.85546875" style="1" customWidth="1"/>
    <col min="16084" max="16084" width="5.85546875" style="1" customWidth="1"/>
    <col min="16085" max="16085" width="7.140625" style="1" customWidth="1"/>
    <col min="16086" max="16086" width="8" style="1" customWidth="1"/>
    <col min="16087" max="16087" width="8.7109375" style="1"/>
    <col min="16088" max="16088" width="6.140625" style="1" customWidth="1"/>
    <col min="16089" max="16091" width="8.140625" style="1" customWidth="1"/>
    <col min="16092" max="16092" width="8.7109375" style="1"/>
    <col min="16093" max="16096" width="10.5703125" style="1" customWidth="1"/>
    <col min="16097" max="16100" width="10.85546875" style="1" customWidth="1"/>
    <col min="16101" max="16384" width="8.7109375" style="1"/>
  </cols>
  <sheetData>
    <row r="1" spans="1:50" x14ac:dyDescent="0.2">
      <c r="A1" s="149"/>
      <c r="B1" s="149">
        <f>COLUMN(B1)</f>
        <v>2</v>
      </c>
      <c r="C1" s="149">
        <f t="shared" ref="C1:AI1" si="0">COLUMN(C1)</f>
        <v>3</v>
      </c>
      <c r="D1" s="149">
        <f t="shared" si="0"/>
        <v>4</v>
      </c>
      <c r="E1" s="149">
        <f t="shared" si="0"/>
        <v>5</v>
      </c>
      <c r="F1" s="296">
        <f t="shared" si="0"/>
        <v>6</v>
      </c>
      <c r="G1" s="149">
        <f t="shared" si="0"/>
        <v>7</v>
      </c>
      <c r="H1" s="149">
        <f t="shared" si="0"/>
        <v>8</v>
      </c>
      <c r="I1" s="149">
        <f t="shared" si="0"/>
        <v>9</v>
      </c>
      <c r="J1" s="149"/>
      <c r="K1" s="149">
        <f t="shared" si="0"/>
        <v>11</v>
      </c>
      <c r="L1" s="149">
        <f t="shared" si="0"/>
        <v>12</v>
      </c>
      <c r="M1" s="149">
        <f t="shared" si="0"/>
        <v>13</v>
      </c>
      <c r="N1" s="149">
        <f t="shared" si="0"/>
        <v>14</v>
      </c>
      <c r="O1" s="149">
        <f t="shared" si="0"/>
        <v>15</v>
      </c>
      <c r="P1" s="149">
        <f t="shared" si="0"/>
        <v>16</v>
      </c>
      <c r="Q1" s="149">
        <f t="shared" si="0"/>
        <v>17</v>
      </c>
      <c r="R1" s="149">
        <f t="shared" si="0"/>
        <v>18</v>
      </c>
      <c r="S1" s="149">
        <f t="shared" si="0"/>
        <v>19</v>
      </c>
      <c r="T1" s="149">
        <f t="shared" si="0"/>
        <v>20</v>
      </c>
      <c r="U1" s="149">
        <f t="shared" si="0"/>
        <v>21</v>
      </c>
      <c r="V1" s="149">
        <f t="shared" si="0"/>
        <v>22</v>
      </c>
      <c r="W1" s="149">
        <f t="shared" si="0"/>
        <v>23</v>
      </c>
      <c r="X1" s="149">
        <f t="shared" si="0"/>
        <v>24</v>
      </c>
      <c r="Y1" s="149">
        <f t="shared" si="0"/>
        <v>25</v>
      </c>
      <c r="Z1" s="149">
        <f t="shared" si="0"/>
        <v>26</v>
      </c>
      <c r="AA1" s="149">
        <f t="shared" si="0"/>
        <v>27</v>
      </c>
      <c r="AB1" s="149">
        <f t="shared" si="0"/>
        <v>28</v>
      </c>
      <c r="AC1" s="149">
        <f t="shared" si="0"/>
        <v>29</v>
      </c>
      <c r="AD1" s="149">
        <f t="shared" si="0"/>
        <v>30</v>
      </c>
      <c r="AE1" s="149">
        <f t="shared" si="0"/>
        <v>31</v>
      </c>
      <c r="AF1" s="149">
        <f t="shared" si="0"/>
        <v>32</v>
      </c>
      <c r="AG1" s="149">
        <f t="shared" si="0"/>
        <v>33</v>
      </c>
      <c r="AH1" s="149">
        <f t="shared" si="0"/>
        <v>34</v>
      </c>
      <c r="AI1" s="149">
        <f t="shared" si="0"/>
        <v>35</v>
      </c>
      <c r="AJ1" s="149"/>
      <c r="AK1" s="149"/>
      <c r="AL1" s="149"/>
      <c r="AM1" s="149"/>
      <c r="AN1" s="149"/>
      <c r="AP1" s="149"/>
      <c r="AQ1" s="149"/>
      <c r="AR1" s="149"/>
      <c r="AS1" s="149"/>
      <c r="AT1" s="149"/>
      <c r="AV1" s="149"/>
      <c r="AW1" s="149"/>
      <c r="AX1" s="149"/>
    </row>
    <row r="2" spans="1:50" ht="36.75" customHeight="1" thickBot="1" x14ac:dyDescent="0.35">
      <c r="B2" s="327" t="s">
        <v>422</v>
      </c>
      <c r="C2" s="327"/>
      <c r="D2" s="327"/>
      <c r="E2" s="327"/>
      <c r="F2" s="327"/>
      <c r="G2" s="327"/>
      <c r="H2" s="327"/>
      <c r="I2" s="327"/>
      <c r="J2" s="327"/>
      <c r="K2" s="327"/>
      <c r="L2" s="327"/>
      <c r="M2" s="327"/>
      <c r="N2" s="327"/>
      <c r="O2" s="327"/>
      <c r="P2" s="219"/>
    </row>
    <row r="3" spans="1:50" s="7" customFormat="1" ht="64.5" thickBot="1" x14ac:dyDescent="0.3">
      <c r="B3" s="220" t="s">
        <v>1</v>
      </c>
      <c r="C3" s="8" t="s">
        <v>2</v>
      </c>
      <c r="D3" s="157" t="s">
        <v>3</v>
      </c>
      <c r="E3" s="157" t="s">
        <v>4</v>
      </c>
      <c r="F3" s="10" t="s">
        <v>5</v>
      </c>
      <c r="G3" s="10" t="s">
        <v>6</v>
      </c>
      <c r="H3" s="157" t="s">
        <v>7</v>
      </c>
      <c r="I3" s="9" t="s">
        <v>421</v>
      </c>
      <c r="J3" s="9" t="s">
        <v>420</v>
      </c>
      <c r="K3" s="9" t="s">
        <v>198</v>
      </c>
      <c r="L3" s="10" t="s">
        <v>8</v>
      </c>
      <c r="M3" s="9" t="s">
        <v>9</v>
      </c>
      <c r="N3" s="157" t="s">
        <v>199</v>
      </c>
      <c r="O3" s="11" t="s">
        <v>412</v>
      </c>
      <c r="P3" s="293" t="s">
        <v>413</v>
      </c>
      <c r="Q3" s="159"/>
      <c r="R3" s="137" t="s">
        <v>200</v>
      </c>
      <c r="S3" s="137" t="s">
        <v>201</v>
      </c>
      <c r="T3" s="231" t="s">
        <v>202</v>
      </c>
      <c r="U3" s="231" t="str">
        <f>'Estimator Worksheet'!R14</f>
        <v>Before 1/1/2022</v>
      </c>
      <c r="V3" s="137" t="s">
        <v>200</v>
      </c>
      <c r="W3" s="137" t="s">
        <v>201</v>
      </c>
      <c r="X3" s="137" t="s">
        <v>202</v>
      </c>
      <c r="Y3" s="137" t="str">
        <f>'Estimator Worksheet'!R15</f>
        <v>On or After 1/1/2022 - Before 12/31/2023</v>
      </c>
      <c r="Z3" s="137" t="s">
        <v>200</v>
      </c>
      <c r="AA3" s="137" t="s">
        <v>201</v>
      </c>
      <c r="AB3" s="137" t="s">
        <v>202</v>
      </c>
      <c r="AC3" s="159" t="str">
        <f>'Estimator Worksheet'!R16</f>
        <v>On or After 1/1/2024 - Before 1/1/2025</v>
      </c>
      <c r="AD3" s="137" t="s">
        <v>200</v>
      </c>
      <c r="AE3" s="137" t="s">
        <v>201</v>
      </c>
      <c r="AF3" s="137" t="s">
        <v>202</v>
      </c>
      <c r="AG3" s="137" t="s">
        <v>405</v>
      </c>
      <c r="AH3" s="159" t="s">
        <v>414</v>
      </c>
      <c r="AI3" s="159" t="s">
        <v>415</v>
      </c>
      <c r="AJ3" s="7" t="s">
        <v>409</v>
      </c>
    </row>
    <row r="4" spans="1:50" s="7" customFormat="1" ht="15" customHeight="1" thickBot="1" x14ac:dyDescent="0.3">
      <c r="B4" s="12"/>
      <c r="C4" s="14"/>
      <c r="D4" s="15"/>
      <c r="E4" s="15"/>
      <c r="F4" s="16"/>
      <c r="G4" s="17"/>
      <c r="H4" s="15"/>
      <c r="I4" s="16"/>
      <c r="J4" s="16"/>
      <c r="K4" s="16"/>
      <c r="L4" s="17"/>
      <c r="M4" s="18"/>
      <c r="N4" s="19">
        <v>6</v>
      </c>
      <c r="O4" s="20"/>
      <c r="P4" s="20"/>
      <c r="R4" s="138">
        <v>502</v>
      </c>
      <c r="S4" s="138">
        <v>502</v>
      </c>
      <c r="T4" s="232">
        <v>502</v>
      </c>
      <c r="V4" s="138">
        <v>628</v>
      </c>
      <c r="W4" s="138">
        <v>628</v>
      </c>
      <c r="X4" s="138">
        <v>628</v>
      </c>
      <c r="Z4" s="138">
        <v>753</v>
      </c>
      <c r="AA4" s="138">
        <v>753</v>
      </c>
      <c r="AB4" s="138">
        <v>753</v>
      </c>
      <c r="AD4" s="138">
        <v>1722</v>
      </c>
      <c r="AE4" s="138">
        <v>1145.4000000000001</v>
      </c>
      <c r="AF4" s="138">
        <v>1145.4000000000001</v>
      </c>
      <c r="AG4" s="138">
        <v>1145.4000000000001</v>
      </c>
    </row>
    <row r="5" spans="1:50" s="7" customFormat="1" ht="15" customHeight="1" thickBot="1" x14ac:dyDescent="0.25">
      <c r="B5" s="328" t="s">
        <v>10</v>
      </c>
      <c r="C5" s="329"/>
      <c r="D5" s="329"/>
      <c r="E5" s="329"/>
      <c r="F5" s="329"/>
      <c r="G5" s="329"/>
      <c r="H5" s="329"/>
      <c r="I5" s="329"/>
      <c r="J5" s="329"/>
      <c r="K5" s="329"/>
      <c r="L5" s="329"/>
      <c r="M5" s="329"/>
      <c r="N5" s="329"/>
      <c r="O5" s="20"/>
      <c r="P5" s="270"/>
      <c r="Q5" s="239"/>
      <c r="R5" s="138">
        <v>753</v>
      </c>
      <c r="S5" s="138">
        <v>753</v>
      </c>
      <c r="T5" s="232">
        <v>753</v>
      </c>
      <c r="V5" s="138">
        <v>1130</v>
      </c>
      <c r="W5" s="138">
        <v>1130</v>
      </c>
      <c r="X5" s="138">
        <v>1130</v>
      </c>
      <c r="Z5" s="138">
        <v>1507</v>
      </c>
      <c r="AA5" s="138">
        <v>1507</v>
      </c>
      <c r="AB5" s="138">
        <v>1507</v>
      </c>
      <c r="AD5" s="138">
        <v>3444</v>
      </c>
      <c r="AE5" s="138">
        <v>2290.8000000000002</v>
      </c>
      <c r="AF5" s="138">
        <v>2290.8000000000002</v>
      </c>
      <c r="AG5" s="138">
        <v>2290.8000000000002</v>
      </c>
      <c r="AH5" s="240" t="s">
        <v>406</v>
      </c>
    </row>
    <row r="6" spans="1:50" ht="13.5" thickBot="1" x14ac:dyDescent="0.25">
      <c r="B6" s="254" t="s">
        <v>220</v>
      </c>
      <c r="C6" s="163">
        <v>90</v>
      </c>
      <c r="D6" s="33" t="s">
        <v>221</v>
      </c>
      <c r="E6" s="34" t="s">
        <v>222</v>
      </c>
      <c r="F6" s="35">
        <v>0.55000000000000004</v>
      </c>
      <c r="G6" s="164"/>
      <c r="H6" s="165"/>
      <c r="I6" s="166">
        <f>ROUND(F6*(1-G6),2)</f>
        <v>0.55000000000000004</v>
      </c>
      <c r="J6" s="42">
        <v>1.87</v>
      </c>
      <c r="K6" s="166">
        <v>8.0940115760589872</v>
      </c>
      <c r="L6" s="36">
        <v>0.5</v>
      </c>
      <c r="M6" s="38">
        <f>ROUNDDOWN(K6*L6,2)</f>
        <v>4.04</v>
      </c>
      <c r="N6" s="38">
        <f>MIN($N$4,M6)</f>
        <v>4.04</v>
      </c>
      <c r="O6" s="39">
        <f>ROUND(N6*$I6,2)</f>
        <v>2.2200000000000002</v>
      </c>
      <c r="P6" s="283">
        <f>ROUND(J6*3.98,2)</f>
        <v>7.44</v>
      </c>
      <c r="Q6" s="238"/>
      <c r="R6" s="142">
        <f>ROUND(P6*$R$4,0)</f>
        <v>3735</v>
      </c>
      <c r="S6" s="142">
        <f>ROUND(P6*$S$4,0)</f>
        <v>3735</v>
      </c>
      <c r="T6" s="233">
        <f>ROUND(P6*$T$4,0)</f>
        <v>3735</v>
      </c>
      <c r="U6" s="238">
        <v>502</v>
      </c>
      <c r="V6" s="140">
        <f>ROUND(P6*$V$4,0)</f>
        <v>4672</v>
      </c>
      <c r="W6" s="140">
        <f>ROUND(P6*$W$4,0)</f>
        <v>4672</v>
      </c>
      <c r="X6" s="140">
        <f>ROUND(P6*$X$4,0)</f>
        <v>4672</v>
      </c>
      <c r="Y6" s="238">
        <v>628</v>
      </c>
      <c r="Z6" s="140">
        <f>ROUND(O6*$Z$4,0)</f>
        <v>1672</v>
      </c>
      <c r="AA6" s="140">
        <f>ROUND(O6*$AA$4,0)</f>
        <v>1672</v>
      </c>
      <c r="AB6" s="140">
        <f>ROUND(O6*$AB$4,0)</f>
        <v>1672</v>
      </c>
      <c r="AC6" s="238">
        <v>753</v>
      </c>
      <c r="AD6" s="140">
        <f>ROUND(O6*$AD$4,0)</f>
        <v>3823</v>
      </c>
      <c r="AE6" s="140">
        <f>ROUND(O6*$AE$4,0)</f>
        <v>2543</v>
      </c>
      <c r="AF6" s="140">
        <f>ROUND(O6*$AF$4,0)</f>
        <v>2543</v>
      </c>
      <c r="AG6" s="140">
        <f>ROUND(O6*$AG$4,0)</f>
        <v>2543</v>
      </c>
      <c r="AH6" s="238">
        <v>1722</v>
      </c>
      <c r="AI6" s="238">
        <v>1145</v>
      </c>
      <c r="AP6" s="3"/>
      <c r="AQ6" s="294"/>
      <c r="AT6" s="295"/>
    </row>
    <row r="7" spans="1:50" x14ac:dyDescent="0.2">
      <c r="B7" s="253"/>
      <c r="C7" s="23"/>
      <c r="D7" s="24"/>
      <c r="E7" s="25"/>
      <c r="F7" s="26"/>
      <c r="G7" s="160"/>
      <c r="H7" s="161"/>
      <c r="I7" s="28"/>
      <c r="J7" s="28"/>
      <c r="K7" s="162"/>
      <c r="L7" s="27"/>
      <c r="M7" s="29"/>
      <c r="N7" s="134"/>
      <c r="O7" s="30"/>
      <c r="P7" s="30"/>
      <c r="Q7" s="238"/>
      <c r="R7" s="139"/>
      <c r="S7" s="139"/>
      <c r="T7" s="221"/>
      <c r="U7" s="238">
        <v>502</v>
      </c>
      <c r="V7" s="139"/>
      <c r="W7" s="139"/>
      <c r="X7" s="221"/>
      <c r="Y7" s="238">
        <v>628</v>
      </c>
      <c r="Z7" s="139"/>
      <c r="AA7" s="139"/>
      <c r="AB7" s="221"/>
      <c r="AC7" s="238">
        <v>753</v>
      </c>
      <c r="AD7" s="139"/>
      <c r="AE7" s="139"/>
      <c r="AF7" s="221"/>
      <c r="AG7" s="139"/>
      <c r="AH7" s="238">
        <v>1722</v>
      </c>
      <c r="AI7" s="238">
        <v>1145</v>
      </c>
      <c r="AP7" s="3"/>
      <c r="AQ7" s="294"/>
      <c r="AT7" s="295"/>
    </row>
    <row r="8" spans="1:50" x14ac:dyDescent="0.2">
      <c r="B8" s="255" t="s">
        <v>12</v>
      </c>
      <c r="C8" s="127" t="s">
        <v>13</v>
      </c>
      <c r="D8" s="51" t="s">
        <v>223</v>
      </c>
      <c r="E8" s="52" t="s">
        <v>224</v>
      </c>
      <c r="F8" s="53">
        <v>0.65</v>
      </c>
      <c r="G8" s="167"/>
      <c r="H8" s="168"/>
      <c r="I8" s="169">
        <f>ROUND(F8*(1-G8),2)</f>
        <v>0.65</v>
      </c>
      <c r="J8" s="169">
        <v>0.63</v>
      </c>
      <c r="K8" s="169">
        <v>9.9856867526947273</v>
      </c>
      <c r="L8" s="54">
        <v>0.5</v>
      </c>
      <c r="M8" s="56">
        <f t="shared" ref="M8:M70" si="1">ROUNDDOWN(K8*L8,2)</f>
        <v>4.99</v>
      </c>
      <c r="N8" s="135">
        <f t="shared" ref="N8:N19" si="2">MIN($N$4,M8)</f>
        <v>4.99</v>
      </c>
      <c r="O8" s="57">
        <f t="shared" ref="O8:O70" si="3">ROUND(N8*$I8,2)</f>
        <v>3.24</v>
      </c>
      <c r="P8" s="57">
        <v>3.78</v>
      </c>
      <c r="Q8" s="238"/>
      <c r="R8" s="140">
        <f t="shared" ref="R8:R13" si="4">ROUND(P8*$R$4,0)</f>
        <v>1898</v>
      </c>
      <c r="S8" s="140">
        <f t="shared" ref="S8:S13" si="5">ROUND(P8*$S$4,0)</f>
        <v>1898</v>
      </c>
      <c r="T8" s="222">
        <f t="shared" ref="T8:T13" si="6">ROUND(P8*$T$4,0)</f>
        <v>1898</v>
      </c>
      <c r="U8" s="238">
        <v>502</v>
      </c>
      <c r="V8" s="140">
        <f t="shared" ref="V8:V13" si="7">ROUND(P8*$V$4,0)</f>
        <v>2374</v>
      </c>
      <c r="W8" s="140">
        <f t="shared" ref="W8:W13" si="8">ROUND(P8*$W$4,0)</f>
        <v>2374</v>
      </c>
      <c r="X8" s="222">
        <f t="shared" ref="X8:X13" si="9">ROUND(P8*$X$4,0)</f>
        <v>2374</v>
      </c>
      <c r="Y8" s="238">
        <v>628</v>
      </c>
      <c r="Z8" s="140">
        <f t="shared" ref="Z8:Z13" si="10">ROUND(O8*$Z$4,0)</f>
        <v>2440</v>
      </c>
      <c r="AA8" s="140">
        <f t="shared" ref="AA8:AA13" si="11">ROUND(O8*$AA$4,0)</f>
        <v>2440</v>
      </c>
      <c r="AB8" s="222">
        <f t="shared" ref="AB8:AB13" si="12">ROUND(O8*$AB$4,0)</f>
        <v>2440</v>
      </c>
      <c r="AC8" s="238">
        <v>753</v>
      </c>
      <c r="AD8" s="140">
        <f t="shared" ref="AD8:AG19" si="13">ROUND($O8*AD$4,0)</f>
        <v>5579</v>
      </c>
      <c r="AE8" s="140">
        <f t="shared" si="13"/>
        <v>3711</v>
      </c>
      <c r="AF8" s="222">
        <f t="shared" si="13"/>
        <v>3711</v>
      </c>
      <c r="AG8" s="140">
        <f t="shared" si="13"/>
        <v>3711</v>
      </c>
      <c r="AH8" s="238">
        <v>1722</v>
      </c>
      <c r="AI8" s="238">
        <v>1145</v>
      </c>
      <c r="AP8" s="3"/>
      <c r="AQ8" s="294"/>
      <c r="AT8" s="295"/>
    </row>
    <row r="9" spans="1:50" ht="25.5" x14ac:dyDescent="0.2">
      <c r="B9" s="255" t="s">
        <v>15</v>
      </c>
      <c r="C9" s="128">
        <v>130</v>
      </c>
      <c r="D9" s="170" t="s">
        <v>225</v>
      </c>
      <c r="E9" s="52" t="s">
        <v>224</v>
      </c>
      <c r="F9" s="53">
        <v>0.34</v>
      </c>
      <c r="G9" s="167"/>
      <c r="H9" s="168"/>
      <c r="I9" s="169">
        <f>ROUND(F9*(1-G9),2)</f>
        <v>0.34</v>
      </c>
      <c r="J9" s="169">
        <v>0.4</v>
      </c>
      <c r="K9" s="169">
        <v>9.9856867526947273</v>
      </c>
      <c r="L9" s="54">
        <v>0.5</v>
      </c>
      <c r="M9" s="56">
        <f t="shared" si="1"/>
        <v>4.99</v>
      </c>
      <c r="N9" s="135">
        <f t="shared" si="2"/>
        <v>4.99</v>
      </c>
      <c r="O9" s="57">
        <f t="shared" si="3"/>
        <v>1.7</v>
      </c>
      <c r="P9" s="57">
        <v>2.4</v>
      </c>
      <c r="Q9" s="238"/>
      <c r="R9" s="140">
        <f t="shared" si="4"/>
        <v>1205</v>
      </c>
      <c r="S9" s="140">
        <f t="shared" si="5"/>
        <v>1205</v>
      </c>
      <c r="T9" s="222">
        <f t="shared" si="6"/>
        <v>1205</v>
      </c>
      <c r="U9" s="238">
        <v>502</v>
      </c>
      <c r="V9" s="140">
        <f t="shared" si="7"/>
        <v>1507</v>
      </c>
      <c r="W9" s="140">
        <f t="shared" si="8"/>
        <v>1507</v>
      </c>
      <c r="X9" s="222">
        <f t="shared" si="9"/>
        <v>1507</v>
      </c>
      <c r="Y9" s="238">
        <v>628</v>
      </c>
      <c r="Z9" s="140">
        <f t="shared" si="10"/>
        <v>1280</v>
      </c>
      <c r="AA9" s="140">
        <f t="shared" si="11"/>
        <v>1280</v>
      </c>
      <c r="AB9" s="222">
        <f t="shared" si="12"/>
        <v>1280</v>
      </c>
      <c r="AC9" s="238">
        <v>753</v>
      </c>
      <c r="AD9" s="140">
        <f t="shared" si="13"/>
        <v>2927</v>
      </c>
      <c r="AE9" s="140">
        <f t="shared" si="13"/>
        <v>1947</v>
      </c>
      <c r="AF9" s="222">
        <f t="shared" si="13"/>
        <v>1947</v>
      </c>
      <c r="AG9" s="140">
        <f t="shared" si="13"/>
        <v>1947</v>
      </c>
      <c r="AH9" s="238">
        <v>1722</v>
      </c>
      <c r="AI9" s="238">
        <v>1145</v>
      </c>
      <c r="AP9" s="3"/>
      <c r="AQ9" s="294"/>
      <c r="AT9" s="295"/>
    </row>
    <row r="10" spans="1:50" x14ac:dyDescent="0.2">
      <c r="B10" s="255" t="s">
        <v>191</v>
      </c>
      <c r="C10" s="127" t="s">
        <v>192</v>
      </c>
      <c r="D10" s="51" t="s">
        <v>14</v>
      </c>
      <c r="E10" s="52" t="s">
        <v>224</v>
      </c>
      <c r="F10" s="3">
        <v>0.74</v>
      </c>
      <c r="G10" s="167"/>
      <c r="H10" s="168"/>
      <c r="I10" s="169">
        <f>ROUND(F10*(1-G10),2)</f>
        <v>0.74</v>
      </c>
      <c r="J10" s="169">
        <v>0.67</v>
      </c>
      <c r="K10" s="169">
        <v>9.9856867526947273</v>
      </c>
      <c r="L10" s="54">
        <v>0.5</v>
      </c>
      <c r="M10" s="56">
        <f t="shared" si="1"/>
        <v>4.99</v>
      </c>
      <c r="N10" s="135">
        <f t="shared" si="2"/>
        <v>4.99</v>
      </c>
      <c r="O10" s="57">
        <f t="shared" si="3"/>
        <v>3.69</v>
      </c>
      <c r="P10" s="57">
        <v>4.0199999999999996</v>
      </c>
      <c r="Q10" s="238"/>
      <c r="R10" s="140">
        <f t="shared" si="4"/>
        <v>2018</v>
      </c>
      <c r="S10" s="140">
        <f t="shared" si="5"/>
        <v>2018</v>
      </c>
      <c r="T10" s="222">
        <f t="shared" si="6"/>
        <v>2018</v>
      </c>
      <c r="U10" s="238">
        <v>502</v>
      </c>
      <c r="V10" s="140">
        <f t="shared" si="7"/>
        <v>2525</v>
      </c>
      <c r="W10" s="140">
        <f t="shared" si="8"/>
        <v>2525</v>
      </c>
      <c r="X10" s="222">
        <f t="shared" si="9"/>
        <v>2525</v>
      </c>
      <c r="Y10" s="238">
        <v>628</v>
      </c>
      <c r="Z10" s="140">
        <f t="shared" si="10"/>
        <v>2779</v>
      </c>
      <c r="AA10" s="140">
        <f t="shared" si="11"/>
        <v>2779</v>
      </c>
      <c r="AB10" s="222">
        <f t="shared" si="12"/>
        <v>2779</v>
      </c>
      <c r="AC10" s="238">
        <v>753</v>
      </c>
      <c r="AD10" s="140">
        <f t="shared" si="13"/>
        <v>6354</v>
      </c>
      <c r="AE10" s="140">
        <f t="shared" si="13"/>
        <v>4227</v>
      </c>
      <c r="AF10" s="222">
        <f t="shared" si="13"/>
        <v>4227</v>
      </c>
      <c r="AG10" s="140">
        <f t="shared" si="13"/>
        <v>4227</v>
      </c>
      <c r="AH10" s="238">
        <v>1722</v>
      </c>
      <c r="AI10" s="238">
        <v>1145</v>
      </c>
      <c r="AP10" s="3"/>
      <c r="AQ10" s="294"/>
      <c r="AT10" s="295"/>
    </row>
    <row r="11" spans="1:50" x14ac:dyDescent="0.2">
      <c r="B11" s="255" t="s">
        <v>16</v>
      </c>
      <c r="C11" s="127" t="s">
        <v>17</v>
      </c>
      <c r="D11" s="51" t="s">
        <v>18</v>
      </c>
      <c r="E11" s="52" t="s">
        <v>224</v>
      </c>
      <c r="F11" s="53">
        <v>0.18</v>
      </c>
      <c r="G11" s="167"/>
      <c r="H11" s="168"/>
      <c r="I11" s="169">
        <f>ROUND(F11*(1-G11),2)</f>
        <v>0.18</v>
      </c>
      <c r="J11" s="169">
        <v>0.19</v>
      </c>
      <c r="K11" s="169">
        <v>9.9856867526947273</v>
      </c>
      <c r="L11" s="54">
        <v>0.5</v>
      </c>
      <c r="M11" s="56">
        <f t="shared" si="1"/>
        <v>4.99</v>
      </c>
      <c r="N11" s="135">
        <f t="shared" si="2"/>
        <v>4.99</v>
      </c>
      <c r="O11" s="57">
        <f t="shared" si="3"/>
        <v>0.9</v>
      </c>
      <c r="P11" s="57">
        <v>1.1399999999999999</v>
      </c>
      <c r="Q11" s="238"/>
      <c r="R11" s="140">
        <f t="shared" si="4"/>
        <v>572</v>
      </c>
      <c r="S11" s="140">
        <f t="shared" si="5"/>
        <v>572</v>
      </c>
      <c r="T11" s="222">
        <f t="shared" si="6"/>
        <v>572</v>
      </c>
      <c r="U11" s="238">
        <v>502</v>
      </c>
      <c r="V11" s="140">
        <f t="shared" si="7"/>
        <v>716</v>
      </c>
      <c r="W11" s="140">
        <f t="shared" si="8"/>
        <v>716</v>
      </c>
      <c r="X11" s="222">
        <f t="shared" si="9"/>
        <v>716</v>
      </c>
      <c r="Y11" s="238">
        <v>628</v>
      </c>
      <c r="Z11" s="140">
        <f t="shared" si="10"/>
        <v>678</v>
      </c>
      <c r="AA11" s="140">
        <f t="shared" si="11"/>
        <v>678</v>
      </c>
      <c r="AB11" s="222">
        <f t="shared" si="12"/>
        <v>678</v>
      </c>
      <c r="AC11" s="238">
        <v>753</v>
      </c>
      <c r="AD11" s="140">
        <f t="shared" si="13"/>
        <v>1550</v>
      </c>
      <c r="AE11" s="140">
        <f t="shared" si="13"/>
        <v>1031</v>
      </c>
      <c r="AF11" s="222">
        <f t="shared" si="13"/>
        <v>1031</v>
      </c>
      <c r="AG11" s="140">
        <f t="shared" si="13"/>
        <v>1031</v>
      </c>
      <c r="AH11" s="238">
        <v>1722</v>
      </c>
      <c r="AI11" s="238">
        <v>1145</v>
      </c>
      <c r="AP11" s="3"/>
      <c r="AQ11" s="294"/>
      <c r="AT11" s="295"/>
    </row>
    <row r="12" spans="1:50" x14ac:dyDescent="0.2">
      <c r="B12" s="255" t="s">
        <v>19</v>
      </c>
      <c r="C12" s="127" t="s">
        <v>20</v>
      </c>
      <c r="D12" s="51" t="s">
        <v>21</v>
      </c>
      <c r="E12" s="52" t="s">
        <v>224</v>
      </c>
      <c r="F12" s="53">
        <v>0.15</v>
      </c>
      <c r="G12" s="167"/>
      <c r="H12" s="168"/>
      <c r="I12" s="169">
        <f>ROUND(F12*(1-G12),2)</f>
        <v>0.15</v>
      </c>
      <c r="J12" s="169">
        <v>0.17</v>
      </c>
      <c r="K12" s="169">
        <v>9.9856867526947273</v>
      </c>
      <c r="L12" s="54">
        <v>0.5</v>
      </c>
      <c r="M12" s="56">
        <f t="shared" si="1"/>
        <v>4.99</v>
      </c>
      <c r="N12" s="56">
        <f t="shared" si="2"/>
        <v>4.99</v>
      </c>
      <c r="O12" s="66">
        <f t="shared" si="3"/>
        <v>0.75</v>
      </c>
      <c r="P12" s="66">
        <v>1.02</v>
      </c>
      <c r="Q12" s="238"/>
      <c r="R12" s="140">
        <f t="shared" si="4"/>
        <v>512</v>
      </c>
      <c r="S12" s="140">
        <f t="shared" si="5"/>
        <v>512</v>
      </c>
      <c r="T12" s="222">
        <f t="shared" si="6"/>
        <v>512</v>
      </c>
      <c r="U12" s="238">
        <v>502</v>
      </c>
      <c r="V12" s="140">
        <f t="shared" si="7"/>
        <v>641</v>
      </c>
      <c r="W12" s="140">
        <f t="shared" si="8"/>
        <v>641</v>
      </c>
      <c r="X12" s="222">
        <f t="shared" si="9"/>
        <v>641</v>
      </c>
      <c r="Y12" s="238">
        <v>628</v>
      </c>
      <c r="Z12" s="140">
        <f t="shared" si="10"/>
        <v>565</v>
      </c>
      <c r="AA12" s="140">
        <f t="shared" si="11"/>
        <v>565</v>
      </c>
      <c r="AB12" s="222">
        <f t="shared" si="12"/>
        <v>565</v>
      </c>
      <c r="AC12" s="238">
        <v>753</v>
      </c>
      <c r="AD12" s="140">
        <f t="shared" si="13"/>
        <v>1292</v>
      </c>
      <c r="AE12" s="140">
        <f t="shared" si="13"/>
        <v>859</v>
      </c>
      <c r="AF12" s="222">
        <f t="shared" si="13"/>
        <v>859</v>
      </c>
      <c r="AG12" s="140">
        <f t="shared" si="13"/>
        <v>859</v>
      </c>
      <c r="AH12" s="238">
        <v>1722</v>
      </c>
      <c r="AI12" s="238">
        <v>1145</v>
      </c>
      <c r="AP12" s="3"/>
      <c r="AQ12" s="294"/>
      <c r="AT12" s="295"/>
    </row>
    <row r="13" spans="1:50" ht="51" x14ac:dyDescent="0.2">
      <c r="B13" s="255" t="s">
        <v>226</v>
      </c>
      <c r="C13" s="171">
        <v>154</v>
      </c>
      <c r="D13" s="172" t="s">
        <v>227</v>
      </c>
      <c r="E13" s="25" t="s">
        <v>224</v>
      </c>
      <c r="F13" s="26">
        <v>0.1</v>
      </c>
      <c r="G13" s="160"/>
      <c r="H13" s="161"/>
      <c r="I13" s="162">
        <f t="shared" ref="I13:I19" si="14">ROUND(F13*(1-G13),2)</f>
        <v>0.1</v>
      </c>
      <c r="J13" s="162"/>
      <c r="K13" s="162">
        <v>9.9856867526947273</v>
      </c>
      <c r="L13" s="27">
        <v>0.5</v>
      </c>
      <c r="M13" s="56">
        <f t="shared" si="1"/>
        <v>4.99</v>
      </c>
      <c r="N13" s="87">
        <f t="shared" si="2"/>
        <v>4.99</v>
      </c>
      <c r="O13" s="48">
        <f t="shared" si="3"/>
        <v>0.5</v>
      </c>
      <c r="P13" s="281">
        <f>ROUND(J12*4.99,2)</f>
        <v>0.85</v>
      </c>
      <c r="Q13" s="280"/>
      <c r="R13" s="140">
        <f t="shared" si="4"/>
        <v>427</v>
      </c>
      <c r="S13" s="140">
        <f t="shared" si="5"/>
        <v>427</v>
      </c>
      <c r="T13" s="222">
        <f t="shared" si="6"/>
        <v>427</v>
      </c>
      <c r="U13" s="238">
        <v>502</v>
      </c>
      <c r="V13" s="140">
        <f t="shared" si="7"/>
        <v>534</v>
      </c>
      <c r="W13" s="140">
        <f t="shared" si="8"/>
        <v>534</v>
      </c>
      <c r="X13" s="222">
        <f t="shared" si="9"/>
        <v>534</v>
      </c>
      <c r="Y13" s="238">
        <v>628</v>
      </c>
      <c r="Z13" s="140">
        <f t="shared" si="10"/>
        <v>377</v>
      </c>
      <c r="AA13" s="140">
        <f t="shared" si="11"/>
        <v>377</v>
      </c>
      <c r="AB13" s="222">
        <f t="shared" si="12"/>
        <v>377</v>
      </c>
      <c r="AC13" s="238">
        <v>753</v>
      </c>
      <c r="AD13" s="140">
        <f t="shared" si="13"/>
        <v>861</v>
      </c>
      <c r="AE13" s="140">
        <f t="shared" si="13"/>
        <v>573</v>
      </c>
      <c r="AF13" s="222">
        <f t="shared" si="13"/>
        <v>573</v>
      </c>
      <c r="AG13" s="140">
        <f t="shared" si="13"/>
        <v>573</v>
      </c>
      <c r="AH13" s="238">
        <v>1722</v>
      </c>
      <c r="AI13" s="238">
        <v>1145</v>
      </c>
      <c r="AP13" s="3"/>
      <c r="AQ13" s="294"/>
      <c r="AT13" s="295"/>
    </row>
    <row r="14" spans="1:50" ht="51" x14ac:dyDescent="0.2">
      <c r="B14" s="255" t="s">
        <v>228</v>
      </c>
      <c r="C14" s="128">
        <v>155</v>
      </c>
      <c r="D14" s="170" t="s">
        <v>229</v>
      </c>
      <c r="E14" s="52" t="s">
        <v>224</v>
      </c>
      <c r="F14" s="53">
        <v>0.16</v>
      </c>
      <c r="G14" s="167"/>
      <c r="H14" s="168"/>
      <c r="I14" s="169">
        <f t="shared" si="14"/>
        <v>0.16</v>
      </c>
      <c r="J14" s="169"/>
      <c r="K14" s="169">
        <v>9.9856867526947273</v>
      </c>
      <c r="L14" s="54">
        <v>0.5</v>
      </c>
      <c r="M14" s="56">
        <f t="shared" si="1"/>
        <v>4.99</v>
      </c>
      <c r="N14" s="135">
        <f t="shared" si="2"/>
        <v>4.99</v>
      </c>
      <c r="O14" s="57">
        <f t="shared" si="3"/>
        <v>0.8</v>
      </c>
      <c r="P14" s="279">
        <f>P13</f>
        <v>0.85</v>
      </c>
      <c r="Q14" s="238"/>
      <c r="R14" s="143">
        <f t="shared" ref="R14:R19" si="15">ROUND(P14*$R$5,0)</f>
        <v>640</v>
      </c>
      <c r="S14" s="143">
        <f t="shared" ref="S14:S19" si="16">ROUND(P14*$S$5,0)</f>
        <v>640</v>
      </c>
      <c r="T14" s="223">
        <f t="shared" ref="T14:T19" si="17">ROUND(P14*$T$5,0)</f>
        <v>640</v>
      </c>
      <c r="U14" s="238">
        <v>502</v>
      </c>
      <c r="V14" s="143">
        <f t="shared" ref="V14:V19" si="18">ROUND(P14*$V$5,0)</f>
        <v>961</v>
      </c>
      <c r="W14" s="143">
        <f t="shared" ref="W14:W19" si="19">ROUND(P14*$W$5,0)</f>
        <v>961</v>
      </c>
      <c r="X14" s="223">
        <f t="shared" ref="X14:X19" si="20">ROUND(P14*$X$5,0)</f>
        <v>961</v>
      </c>
      <c r="Y14" s="238">
        <v>628</v>
      </c>
      <c r="Z14" s="143">
        <f t="shared" ref="Z14:Z19" si="21">ROUND(O14*$Z$5,0)</f>
        <v>1206</v>
      </c>
      <c r="AA14" s="143">
        <f t="shared" ref="AA14:AA19" si="22">ROUND(O14*$AA$5,0)</f>
        <v>1206</v>
      </c>
      <c r="AB14" s="223">
        <f t="shared" ref="AB14:AB19" si="23">ROUND(O14*$AB$5,0)</f>
        <v>1206</v>
      </c>
      <c r="AC14" s="238">
        <v>753</v>
      </c>
      <c r="AD14" s="140">
        <f t="shared" si="13"/>
        <v>1378</v>
      </c>
      <c r="AE14" s="140">
        <f t="shared" si="13"/>
        <v>916</v>
      </c>
      <c r="AF14" s="222">
        <f t="shared" si="13"/>
        <v>916</v>
      </c>
      <c r="AG14" s="140">
        <f t="shared" si="13"/>
        <v>916</v>
      </c>
      <c r="AH14" s="238">
        <v>1722</v>
      </c>
      <c r="AI14" s="238">
        <v>1145</v>
      </c>
      <c r="AP14" s="3"/>
      <c r="AQ14" s="294"/>
      <c r="AT14" s="295"/>
    </row>
    <row r="15" spans="1:50" ht="25.5" x14ac:dyDescent="0.2">
      <c r="B15" s="255" t="s">
        <v>230</v>
      </c>
      <c r="C15" s="128">
        <v>156</v>
      </c>
      <c r="D15" s="170" t="s">
        <v>231</v>
      </c>
      <c r="E15" s="52" t="s">
        <v>224</v>
      </c>
      <c r="F15" s="53">
        <v>0.64</v>
      </c>
      <c r="G15" s="167"/>
      <c r="H15" s="168"/>
      <c r="I15" s="169">
        <f t="shared" si="14"/>
        <v>0.64</v>
      </c>
      <c r="J15" s="169"/>
      <c r="K15" s="169">
        <v>9.9856867526947273</v>
      </c>
      <c r="L15" s="54">
        <v>0.5</v>
      </c>
      <c r="M15" s="56">
        <f t="shared" si="1"/>
        <v>4.99</v>
      </c>
      <c r="N15" s="135">
        <f t="shared" si="2"/>
        <v>4.99</v>
      </c>
      <c r="O15" s="57">
        <f t="shared" si="3"/>
        <v>3.19</v>
      </c>
      <c r="P15" s="279">
        <f>ROUND(4.99*J8,2)</f>
        <v>3.14</v>
      </c>
      <c r="Q15" s="238"/>
      <c r="R15" s="143">
        <f t="shared" si="15"/>
        <v>2364</v>
      </c>
      <c r="S15" s="143">
        <f t="shared" si="16"/>
        <v>2364</v>
      </c>
      <c r="T15" s="223">
        <f t="shared" si="17"/>
        <v>2364</v>
      </c>
      <c r="U15" s="238">
        <v>502</v>
      </c>
      <c r="V15" s="143">
        <f t="shared" si="18"/>
        <v>3548</v>
      </c>
      <c r="W15" s="143">
        <f t="shared" si="19"/>
        <v>3548</v>
      </c>
      <c r="X15" s="223">
        <f t="shared" si="20"/>
        <v>3548</v>
      </c>
      <c r="Y15" s="238">
        <v>628</v>
      </c>
      <c r="Z15" s="143">
        <f t="shared" si="21"/>
        <v>4807</v>
      </c>
      <c r="AA15" s="143">
        <f t="shared" si="22"/>
        <v>4807</v>
      </c>
      <c r="AB15" s="223">
        <f t="shared" si="23"/>
        <v>4807</v>
      </c>
      <c r="AC15" s="238">
        <v>753</v>
      </c>
      <c r="AD15" s="140">
        <f t="shared" si="13"/>
        <v>5493</v>
      </c>
      <c r="AE15" s="140">
        <f t="shared" si="13"/>
        <v>3654</v>
      </c>
      <c r="AF15" s="222">
        <f t="shared" si="13"/>
        <v>3654</v>
      </c>
      <c r="AG15" s="140">
        <f t="shared" si="13"/>
        <v>3654</v>
      </c>
      <c r="AH15" s="238">
        <v>1722</v>
      </c>
      <c r="AI15" s="238">
        <v>1145</v>
      </c>
      <c r="AP15" s="3"/>
      <c r="AQ15" s="294"/>
      <c r="AT15" s="295"/>
    </row>
    <row r="16" spans="1:50" x14ac:dyDescent="0.2">
      <c r="B16" s="255" t="s">
        <v>232</v>
      </c>
      <c r="C16" s="128">
        <v>157</v>
      </c>
      <c r="D16" s="51" t="s">
        <v>233</v>
      </c>
      <c r="E16" s="52" t="s">
        <v>224</v>
      </c>
      <c r="F16" s="53">
        <v>0.12</v>
      </c>
      <c r="G16" s="167"/>
      <c r="H16" s="168"/>
      <c r="I16" s="169">
        <f t="shared" si="14"/>
        <v>0.12</v>
      </c>
      <c r="J16" s="169"/>
      <c r="K16" s="169">
        <v>9.9856867526947273</v>
      </c>
      <c r="L16" s="54">
        <v>0.5</v>
      </c>
      <c r="M16" s="56">
        <f t="shared" si="1"/>
        <v>4.99</v>
      </c>
      <c r="N16" s="135">
        <f t="shared" si="2"/>
        <v>4.99</v>
      </c>
      <c r="O16" s="57">
        <f t="shared" si="3"/>
        <v>0.6</v>
      </c>
      <c r="P16" s="279">
        <f>ROUND($J$12*4.99,2)</f>
        <v>0.85</v>
      </c>
      <c r="Q16" s="238"/>
      <c r="R16" s="143">
        <f t="shared" si="15"/>
        <v>640</v>
      </c>
      <c r="S16" s="143">
        <f t="shared" si="16"/>
        <v>640</v>
      </c>
      <c r="T16" s="223">
        <f t="shared" si="17"/>
        <v>640</v>
      </c>
      <c r="U16" s="238">
        <v>502</v>
      </c>
      <c r="V16" s="143">
        <f t="shared" si="18"/>
        <v>961</v>
      </c>
      <c r="W16" s="143">
        <f t="shared" si="19"/>
        <v>961</v>
      </c>
      <c r="X16" s="223">
        <f t="shared" si="20"/>
        <v>961</v>
      </c>
      <c r="Y16" s="238">
        <v>628</v>
      </c>
      <c r="Z16" s="143">
        <f t="shared" si="21"/>
        <v>904</v>
      </c>
      <c r="AA16" s="143">
        <f t="shared" si="22"/>
        <v>904</v>
      </c>
      <c r="AB16" s="223">
        <f t="shared" si="23"/>
        <v>904</v>
      </c>
      <c r="AC16" s="238">
        <v>753</v>
      </c>
      <c r="AD16" s="140">
        <f t="shared" si="13"/>
        <v>1033</v>
      </c>
      <c r="AE16" s="140">
        <f t="shared" si="13"/>
        <v>687</v>
      </c>
      <c r="AF16" s="222">
        <f t="shared" si="13"/>
        <v>687</v>
      </c>
      <c r="AG16" s="140">
        <f t="shared" si="13"/>
        <v>687</v>
      </c>
      <c r="AH16" s="238">
        <v>1722</v>
      </c>
      <c r="AI16" s="238">
        <v>1145</v>
      </c>
      <c r="AP16" s="3"/>
      <c r="AQ16" s="294"/>
      <c r="AT16" s="295"/>
    </row>
    <row r="17" spans="2:46" ht="25.5" x14ac:dyDescent="0.2">
      <c r="B17" s="255" t="s">
        <v>234</v>
      </c>
      <c r="C17" s="130">
        <v>160</v>
      </c>
      <c r="D17" s="173" t="s">
        <v>235</v>
      </c>
      <c r="E17" s="62" t="s">
        <v>224</v>
      </c>
      <c r="F17" s="63">
        <v>0.09</v>
      </c>
      <c r="G17" s="174"/>
      <c r="H17" s="175"/>
      <c r="I17" s="169">
        <f t="shared" si="14"/>
        <v>0.09</v>
      </c>
      <c r="J17" s="169"/>
      <c r="K17" s="169">
        <v>8.0940115760589872</v>
      </c>
      <c r="L17" s="54">
        <v>0.5</v>
      </c>
      <c r="M17" s="56">
        <f t="shared" si="1"/>
        <v>4.04</v>
      </c>
      <c r="N17" s="135">
        <f t="shared" si="2"/>
        <v>4.04</v>
      </c>
      <c r="O17" s="57">
        <f t="shared" si="3"/>
        <v>0.36</v>
      </c>
      <c r="P17" s="279">
        <f>ROUND($J$12*4.99,2)</f>
        <v>0.85</v>
      </c>
      <c r="Q17" s="238"/>
      <c r="R17" s="143">
        <f t="shared" si="15"/>
        <v>640</v>
      </c>
      <c r="S17" s="143">
        <f t="shared" si="16"/>
        <v>640</v>
      </c>
      <c r="T17" s="223">
        <f t="shared" si="17"/>
        <v>640</v>
      </c>
      <c r="U17" s="238">
        <v>502</v>
      </c>
      <c r="V17" s="143">
        <f t="shared" si="18"/>
        <v>961</v>
      </c>
      <c r="W17" s="143">
        <f t="shared" si="19"/>
        <v>961</v>
      </c>
      <c r="X17" s="223">
        <f t="shared" si="20"/>
        <v>961</v>
      </c>
      <c r="Y17" s="238">
        <v>628</v>
      </c>
      <c r="Z17" s="143">
        <f t="shared" si="21"/>
        <v>543</v>
      </c>
      <c r="AA17" s="143">
        <f t="shared" si="22"/>
        <v>543</v>
      </c>
      <c r="AB17" s="223">
        <f t="shared" si="23"/>
        <v>543</v>
      </c>
      <c r="AC17" s="238">
        <v>753</v>
      </c>
      <c r="AD17" s="140">
        <f t="shared" si="13"/>
        <v>620</v>
      </c>
      <c r="AE17" s="140">
        <f t="shared" si="13"/>
        <v>412</v>
      </c>
      <c r="AF17" s="222">
        <f t="shared" si="13"/>
        <v>412</v>
      </c>
      <c r="AG17" s="140">
        <f t="shared" si="13"/>
        <v>412</v>
      </c>
      <c r="AH17" s="238">
        <v>1722</v>
      </c>
      <c r="AI17" s="238">
        <v>1145</v>
      </c>
      <c r="AP17" s="3"/>
      <c r="AQ17" s="294"/>
      <c r="AT17" s="295"/>
    </row>
    <row r="18" spans="2:46" ht="38.25" x14ac:dyDescent="0.2">
      <c r="B18" s="256" t="s">
        <v>236</v>
      </c>
      <c r="C18" s="130">
        <v>170</v>
      </c>
      <c r="D18" s="173" t="s">
        <v>237</v>
      </c>
      <c r="E18" s="62" t="s">
        <v>224</v>
      </c>
      <c r="F18" s="63">
        <v>2.16</v>
      </c>
      <c r="G18" s="174"/>
      <c r="H18" s="175"/>
      <c r="I18" s="178">
        <f t="shared" si="14"/>
        <v>2.16</v>
      </c>
      <c r="J18" s="178"/>
      <c r="K18" s="178">
        <v>8.0940115760589872</v>
      </c>
      <c r="L18" s="54">
        <v>0.5</v>
      </c>
      <c r="M18" s="56">
        <f t="shared" si="1"/>
        <v>4.04</v>
      </c>
      <c r="N18" s="135">
        <f t="shared" si="2"/>
        <v>4.04</v>
      </c>
      <c r="O18" s="57">
        <f t="shared" si="3"/>
        <v>8.73</v>
      </c>
      <c r="P18" s="279">
        <f>ROUND(4.99*J136,2)</f>
        <v>6.04</v>
      </c>
      <c r="Q18" s="238"/>
      <c r="R18" s="143">
        <f t="shared" si="15"/>
        <v>4548</v>
      </c>
      <c r="S18" s="143">
        <f t="shared" si="16"/>
        <v>4548</v>
      </c>
      <c r="T18" s="223">
        <f t="shared" si="17"/>
        <v>4548</v>
      </c>
      <c r="U18" s="238">
        <v>502</v>
      </c>
      <c r="V18" s="143">
        <f t="shared" si="18"/>
        <v>6825</v>
      </c>
      <c r="W18" s="143">
        <f t="shared" si="19"/>
        <v>6825</v>
      </c>
      <c r="X18" s="223">
        <f t="shared" si="20"/>
        <v>6825</v>
      </c>
      <c r="Y18" s="238">
        <v>628</v>
      </c>
      <c r="Z18" s="143">
        <f t="shared" si="21"/>
        <v>13156</v>
      </c>
      <c r="AA18" s="143">
        <f t="shared" si="22"/>
        <v>13156</v>
      </c>
      <c r="AB18" s="223">
        <f t="shared" si="23"/>
        <v>13156</v>
      </c>
      <c r="AC18" s="238">
        <v>753</v>
      </c>
      <c r="AD18" s="140">
        <f t="shared" si="13"/>
        <v>15033</v>
      </c>
      <c r="AE18" s="140">
        <f t="shared" si="13"/>
        <v>9999</v>
      </c>
      <c r="AF18" s="222">
        <f t="shared" si="13"/>
        <v>9999</v>
      </c>
      <c r="AG18" s="140">
        <f t="shared" si="13"/>
        <v>9999</v>
      </c>
      <c r="AH18" s="238">
        <v>1722</v>
      </c>
      <c r="AI18" s="238">
        <v>1145</v>
      </c>
      <c r="AP18" s="3"/>
      <c r="AQ18" s="294"/>
      <c r="AT18" s="295"/>
    </row>
    <row r="19" spans="2:46" ht="26.25" thickBot="1" x14ac:dyDescent="0.25">
      <c r="B19" s="254" t="s">
        <v>238</v>
      </c>
      <c r="C19" s="179">
        <v>180</v>
      </c>
      <c r="D19" s="180" t="s">
        <v>239</v>
      </c>
      <c r="E19" s="34" t="s">
        <v>224</v>
      </c>
      <c r="F19" s="35">
        <v>1.93</v>
      </c>
      <c r="G19" s="164"/>
      <c r="H19" s="165"/>
      <c r="I19" s="166">
        <f t="shared" si="14"/>
        <v>1.93</v>
      </c>
      <c r="J19" s="166"/>
      <c r="K19" s="166">
        <v>8.0940115760589872</v>
      </c>
      <c r="L19" s="36">
        <v>0.5</v>
      </c>
      <c r="M19" s="37">
        <f t="shared" si="1"/>
        <v>4.04</v>
      </c>
      <c r="N19" s="38">
        <f t="shared" si="2"/>
        <v>4.04</v>
      </c>
      <c r="O19" s="39">
        <f t="shared" si="3"/>
        <v>7.8</v>
      </c>
      <c r="P19" s="284">
        <f>ROUND(4.99*J136,2)</f>
        <v>6.04</v>
      </c>
      <c r="Q19" s="238"/>
      <c r="R19" s="234">
        <f t="shared" si="15"/>
        <v>4548</v>
      </c>
      <c r="S19" s="234">
        <f t="shared" si="16"/>
        <v>4548</v>
      </c>
      <c r="T19" s="224">
        <f t="shared" si="17"/>
        <v>4548</v>
      </c>
      <c r="U19" s="238">
        <v>502</v>
      </c>
      <c r="V19" s="234">
        <f t="shared" si="18"/>
        <v>6825</v>
      </c>
      <c r="W19" s="234">
        <f t="shared" si="19"/>
        <v>6825</v>
      </c>
      <c r="X19" s="224">
        <f t="shared" si="20"/>
        <v>6825</v>
      </c>
      <c r="Y19" s="238">
        <v>628</v>
      </c>
      <c r="Z19" s="234">
        <f t="shared" si="21"/>
        <v>11755</v>
      </c>
      <c r="AA19" s="234">
        <f t="shared" si="22"/>
        <v>11755</v>
      </c>
      <c r="AB19" s="224">
        <f t="shared" si="23"/>
        <v>11755</v>
      </c>
      <c r="AC19" s="238">
        <v>753</v>
      </c>
      <c r="AD19" s="140">
        <f t="shared" si="13"/>
        <v>13432</v>
      </c>
      <c r="AE19" s="140">
        <f t="shared" si="13"/>
        <v>8934</v>
      </c>
      <c r="AF19" s="222">
        <f t="shared" si="13"/>
        <v>8934</v>
      </c>
      <c r="AG19" s="140">
        <f t="shared" si="13"/>
        <v>8934</v>
      </c>
      <c r="AH19" s="238">
        <v>1722</v>
      </c>
      <c r="AI19" s="238">
        <v>1145</v>
      </c>
      <c r="AP19" s="3"/>
      <c r="AQ19" s="294"/>
      <c r="AT19" s="295"/>
    </row>
    <row r="20" spans="2:46" x14ac:dyDescent="0.2">
      <c r="B20" s="253"/>
      <c r="C20" s="129"/>
      <c r="D20" s="24"/>
      <c r="E20" s="25"/>
      <c r="F20" s="26"/>
      <c r="G20" s="160"/>
      <c r="H20" s="161"/>
      <c r="I20" s="162"/>
      <c r="J20" s="162"/>
      <c r="K20" s="162"/>
      <c r="L20" s="27"/>
      <c r="M20" s="29"/>
      <c r="N20" s="87"/>
      <c r="O20" s="48"/>
      <c r="P20" s="48"/>
      <c r="Q20" s="238"/>
      <c r="R20" s="144"/>
      <c r="S20" s="144"/>
      <c r="T20" s="225"/>
      <c r="U20" s="238"/>
      <c r="V20" s="144"/>
      <c r="W20" s="144"/>
      <c r="X20" s="225"/>
      <c r="Y20" s="238"/>
      <c r="Z20" s="144"/>
      <c r="AA20" s="144"/>
      <c r="AB20" s="225"/>
      <c r="AC20" s="238"/>
      <c r="AD20" s="144"/>
      <c r="AE20" s="144"/>
      <c r="AF20" s="225"/>
      <c r="AG20" s="144"/>
      <c r="AP20" s="3"/>
      <c r="AQ20" s="294"/>
      <c r="AT20" s="295"/>
    </row>
    <row r="21" spans="2:46" x14ac:dyDescent="0.2">
      <c r="B21" s="253" t="s">
        <v>23</v>
      </c>
      <c r="C21" s="129" t="s">
        <v>24</v>
      </c>
      <c r="D21" s="24" t="s">
        <v>25</v>
      </c>
      <c r="E21" s="25" t="s">
        <v>26</v>
      </c>
      <c r="F21" s="26">
        <v>0.94</v>
      </c>
      <c r="G21" s="160"/>
      <c r="H21" s="161"/>
      <c r="I21" s="162">
        <f t="shared" ref="I21:I38" si="24">ROUND(F21*(1-G21),2)</f>
        <v>0.94</v>
      </c>
      <c r="J21" s="162">
        <v>0.99</v>
      </c>
      <c r="K21" s="162">
        <v>6.7682056032232412</v>
      </c>
      <c r="L21" s="27">
        <v>0.5</v>
      </c>
      <c r="M21" s="29">
        <f t="shared" si="1"/>
        <v>3.38</v>
      </c>
      <c r="N21" s="135">
        <f t="shared" ref="N21:N38" si="25">MIN($N$4,M21)</f>
        <v>3.38</v>
      </c>
      <c r="O21" s="57">
        <f t="shared" si="3"/>
        <v>3.18</v>
      </c>
      <c r="P21" s="57">
        <v>4.26</v>
      </c>
      <c r="Q21" s="238"/>
      <c r="R21" s="143">
        <f t="shared" ref="R21:R38" si="26">ROUND(P21*$R$5,0)</f>
        <v>3208</v>
      </c>
      <c r="S21" s="143">
        <f t="shared" ref="S21:S38" si="27">ROUND(P21*$S$5,0)</f>
        <v>3208</v>
      </c>
      <c r="T21" s="223">
        <f t="shared" ref="T21:T38" si="28">ROUND(P21*$T$5,0)</f>
        <v>3208</v>
      </c>
      <c r="U21" s="238">
        <v>753</v>
      </c>
      <c r="V21" s="143">
        <f t="shared" ref="V21:X38" si="29">ROUND($P21*V$5,0)</f>
        <v>4814</v>
      </c>
      <c r="W21" s="143">
        <f t="shared" si="29"/>
        <v>4814</v>
      </c>
      <c r="X21" s="223">
        <f t="shared" si="29"/>
        <v>4814</v>
      </c>
      <c r="Y21" s="238">
        <v>1130</v>
      </c>
      <c r="Z21" s="143">
        <f t="shared" ref="Z21:AB38" si="30">ROUND($O21*Z$5,0)</f>
        <v>4792</v>
      </c>
      <c r="AA21" s="143">
        <f t="shared" si="30"/>
        <v>4792</v>
      </c>
      <c r="AB21" s="223">
        <f t="shared" si="30"/>
        <v>4792</v>
      </c>
      <c r="AC21" s="238">
        <v>1507</v>
      </c>
      <c r="AD21" s="143">
        <f t="shared" ref="AD21:AG38" si="31">ROUND($O21*AD$5,0)</f>
        <v>10952</v>
      </c>
      <c r="AE21" s="143">
        <f t="shared" si="31"/>
        <v>7285</v>
      </c>
      <c r="AF21" s="223">
        <f t="shared" si="31"/>
        <v>7285</v>
      </c>
      <c r="AG21" s="143">
        <f t="shared" si="31"/>
        <v>7285</v>
      </c>
      <c r="AH21" s="238">
        <v>3444</v>
      </c>
      <c r="AI21" s="238">
        <v>2290.8000000000002</v>
      </c>
      <c r="AP21" s="3"/>
      <c r="AQ21" s="294"/>
      <c r="AT21" s="295"/>
    </row>
    <row r="22" spans="2:46" ht="25.5" x14ac:dyDescent="0.2">
      <c r="B22" s="253" t="s">
        <v>240</v>
      </c>
      <c r="C22" s="171">
        <v>215</v>
      </c>
      <c r="D22" s="172" t="s">
        <v>241</v>
      </c>
      <c r="E22" s="25" t="s">
        <v>26</v>
      </c>
      <c r="F22" s="26">
        <v>0.56999999999999995</v>
      </c>
      <c r="G22" s="160"/>
      <c r="H22" s="161"/>
      <c r="I22" s="162">
        <f t="shared" si="24"/>
        <v>0.56999999999999995</v>
      </c>
      <c r="J22" s="162"/>
      <c r="K22" s="162">
        <v>6.7682056032232412</v>
      </c>
      <c r="L22" s="27">
        <v>0.5</v>
      </c>
      <c r="M22" s="29">
        <f t="shared" si="1"/>
        <v>3.38</v>
      </c>
      <c r="N22" s="135">
        <f t="shared" si="25"/>
        <v>3.38</v>
      </c>
      <c r="O22" s="57">
        <f t="shared" si="3"/>
        <v>1.93</v>
      </c>
      <c r="P22" s="279">
        <f>ROUND($J$23*3.38,2)</f>
        <v>1.89</v>
      </c>
      <c r="Q22" s="238"/>
      <c r="R22" s="143">
        <f t="shared" si="26"/>
        <v>1423</v>
      </c>
      <c r="S22" s="143">
        <f t="shared" si="27"/>
        <v>1423</v>
      </c>
      <c r="T22" s="223">
        <f t="shared" si="28"/>
        <v>1423</v>
      </c>
      <c r="U22" s="238">
        <v>753</v>
      </c>
      <c r="V22" s="143">
        <f t="shared" si="29"/>
        <v>2136</v>
      </c>
      <c r="W22" s="143">
        <f t="shared" si="29"/>
        <v>2136</v>
      </c>
      <c r="X22" s="223">
        <f t="shared" si="29"/>
        <v>2136</v>
      </c>
      <c r="Y22" s="238">
        <v>1130</v>
      </c>
      <c r="Z22" s="143">
        <f t="shared" si="30"/>
        <v>2909</v>
      </c>
      <c r="AA22" s="143">
        <f t="shared" si="30"/>
        <v>2909</v>
      </c>
      <c r="AB22" s="223">
        <f t="shared" si="30"/>
        <v>2909</v>
      </c>
      <c r="AC22" s="238">
        <v>1507</v>
      </c>
      <c r="AD22" s="143">
        <f t="shared" si="31"/>
        <v>6647</v>
      </c>
      <c r="AE22" s="143">
        <f t="shared" si="31"/>
        <v>4421</v>
      </c>
      <c r="AF22" s="223">
        <f t="shared" si="31"/>
        <v>4421</v>
      </c>
      <c r="AG22" s="143">
        <f t="shared" si="31"/>
        <v>4421</v>
      </c>
      <c r="AH22" s="238">
        <v>3444</v>
      </c>
      <c r="AI22" s="238">
        <v>2290.8000000000002</v>
      </c>
      <c r="AP22" s="3"/>
      <c r="AQ22" s="294"/>
      <c r="AT22" s="295"/>
    </row>
    <row r="23" spans="2:46" ht="25.5" x14ac:dyDescent="0.2">
      <c r="B23" s="255" t="s">
        <v>193</v>
      </c>
      <c r="C23" s="127" t="s">
        <v>27</v>
      </c>
      <c r="D23" s="170" t="s">
        <v>242</v>
      </c>
      <c r="E23" s="52" t="s">
        <v>26</v>
      </c>
      <c r="F23" s="53">
        <v>0.51</v>
      </c>
      <c r="G23" s="167"/>
      <c r="H23" s="168"/>
      <c r="I23" s="169">
        <f t="shared" si="24"/>
        <v>0.51</v>
      </c>
      <c r="J23" s="169">
        <v>0.56000000000000005</v>
      </c>
      <c r="K23" s="169">
        <v>6.2426604614251762</v>
      </c>
      <c r="L23" s="54">
        <v>0.5</v>
      </c>
      <c r="M23" s="56">
        <f t="shared" si="1"/>
        <v>3.12</v>
      </c>
      <c r="N23" s="135">
        <f t="shared" si="25"/>
        <v>3.12</v>
      </c>
      <c r="O23" s="57">
        <f t="shared" si="3"/>
        <v>1.59</v>
      </c>
      <c r="P23" s="57">
        <v>2.41</v>
      </c>
      <c r="Q23" s="238"/>
      <c r="R23" s="143">
        <f t="shared" si="26"/>
        <v>1815</v>
      </c>
      <c r="S23" s="143">
        <f t="shared" si="27"/>
        <v>1815</v>
      </c>
      <c r="T23" s="223">
        <f t="shared" si="28"/>
        <v>1815</v>
      </c>
      <c r="U23" s="238">
        <v>753</v>
      </c>
      <c r="V23" s="143">
        <f t="shared" si="29"/>
        <v>2723</v>
      </c>
      <c r="W23" s="143">
        <f t="shared" si="29"/>
        <v>2723</v>
      </c>
      <c r="X23" s="223">
        <f t="shared" si="29"/>
        <v>2723</v>
      </c>
      <c r="Y23" s="238">
        <v>1130</v>
      </c>
      <c r="Z23" s="143">
        <f t="shared" si="30"/>
        <v>2396</v>
      </c>
      <c r="AA23" s="143">
        <f t="shared" si="30"/>
        <v>2396</v>
      </c>
      <c r="AB23" s="223">
        <f t="shared" si="30"/>
        <v>2396</v>
      </c>
      <c r="AC23" s="238">
        <v>1507</v>
      </c>
      <c r="AD23" s="143">
        <f t="shared" si="31"/>
        <v>5476</v>
      </c>
      <c r="AE23" s="143">
        <f t="shared" si="31"/>
        <v>3642</v>
      </c>
      <c r="AF23" s="223">
        <f t="shared" si="31"/>
        <v>3642</v>
      </c>
      <c r="AG23" s="143">
        <f t="shared" si="31"/>
        <v>3642</v>
      </c>
      <c r="AH23" s="238">
        <v>3444</v>
      </c>
      <c r="AI23" s="238">
        <v>2290.8000000000002</v>
      </c>
      <c r="AP23" s="3"/>
      <c r="AQ23" s="294"/>
      <c r="AT23" s="295"/>
    </row>
    <row r="24" spans="2:46" x14ac:dyDescent="0.2">
      <c r="B24" s="255" t="s">
        <v>194</v>
      </c>
      <c r="C24" s="127" t="s">
        <v>195</v>
      </c>
      <c r="D24" s="51" t="s">
        <v>243</v>
      </c>
      <c r="E24" s="52" t="s">
        <v>26</v>
      </c>
      <c r="F24" s="53">
        <v>0.39</v>
      </c>
      <c r="G24" s="167"/>
      <c r="H24" s="168"/>
      <c r="I24" s="169">
        <f t="shared" si="24"/>
        <v>0.39</v>
      </c>
      <c r="J24" s="169">
        <v>0.44</v>
      </c>
      <c r="K24" s="169">
        <v>6.2426604614251762</v>
      </c>
      <c r="L24" s="54">
        <v>0.5</v>
      </c>
      <c r="M24" s="56">
        <f t="shared" si="1"/>
        <v>3.12</v>
      </c>
      <c r="N24" s="135">
        <f t="shared" si="25"/>
        <v>3.12</v>
      </c>
      <c r="O24" s="57">
        <f t="shared" si="3"/>
        <v>1.22</v>
      </c>
      <c r="P24" s="57">
        <v>1.89</v>
      </c>
      <c r="Q24" s="238"/>
      <c r="R24" s="143">
        <f t="shared" si="26"/>
        <v>1423</v>
      </c>
      <c r="S24" s="143">
        <f t="shared" si="27"/>
        <v>1423</v>
      </c>
      <c r="T24" s="223">
        <f t="shared" si="28"/>
        <v>1423</v>
      </c>
      <c r="U24" s="238">
        <v>753</v>
      </c>
      <c r="V24" s="143">
        <f t="shared" si="29"/>
        <v>2136</v>
      </c>
      <c r="W24" s="143">
        <f t="shared" si="29"/>
        <v>2136</v>
      </c>
      <c r="X24" s="223">
        <f t="shared" si="29"/>
        <v>2136</v>
      </c>
      <c r="Y24" s="238">
        <v>1130</v>
      </c>
      <c r="Z24" s="143">
        <f t="shared" si="30"/>
        <v>1839</v>
      </c>
      <c r="AA24" s="143">
        <f t="shared" si="30"/>
        <v>1839</v>
      </c>
      <c r="AB24" s="223">
        <f t="shared" si="30"/>
        <v>1839</v>
      </c>
      <c r="AC24" s="238">
        <v>1507</v>
      </c>
      <c r="AD24" s="143">
        <f t="shared" si="31"/>
        <v>4202</v>
      </c>
      <c r="AE24" s="143">
        <f t="shared" si="31"/>
        <v>2795</v>
      </c>
      <c r="AF24" s="223">
        <f t="shared" si="31"/>
        <v>2795</v>
      </c>
      <c r="AG24" s="143">
        <f t="shared" si="31"/>
        <v>2795</v>
      </c>
      <c r="AH24" s="238">
        <v>3444</v>
      </c>
      <c r="AI24" s="238">
        <v>2290.8000000000002</v>
      </c>
      <c r="AP24" s="3"/>
      <c r="AQ24" s="294"/>
      <c r="AT24" s="295"/>
    </row>
    <row r="25" spans="2:46" x14ac:dyDescent="0.2">
      <c r="B25" s="255" t="s">
        <v>196</v>
      </c>
      <c r="C25" s="127" t="s">
        <v>197</v>
      </c>
      <c r="D25" s="51" t="s">
        <v>244</v>
      </c>
      <c r="E25" s="52" t="s">
        <v>26</v>
      </c>
      <c r="F25" s="53">
        <v>0.32</v>
      </c>
      <c r="G25" s="167"/>
      <c r="H25" s="168"/>
      <c r="I25" s="169">
        <f t="shared" si="24"/>
        <v>0.32</v>
      </c>
      <c r="J25" s="169">
        <v>0.36</v>
      </c>
      <c r="K25" s="169">
        <v>6.2426604614251762</v>
      </c>
      <c r="L25" s="54">
        <v>0.5</v>
      </c>
      <c r="M25" s="56">
        <f t="shared" si="1"/>
        <v>3.12</v>
      </c>
      <c r="N25" s="135">
        <f t="shared" si="25"/>
        <v>3.12</v>
      </c>
      <c r="O25" s="57">
        <f t="shared" si="3"/>
        <v>1</v>
      </c>
      <c r="P25" s="57">
        <v>1.55</v>
      </c>
      <c r="Q25" s="238"/>
      <c r="R25" s="143">
        <f t="shared" si="26"/>
        <v>1167</v>
      </c>
      <c r="S25" s="143">
        <f t="shared" si="27"/>
        <v>1167</v>
      </c>
      <c r="T25" s="223">
        <f t="shared" si="28"/>
        <v>1167</v>
      </c>
      <c r="U25" s="238">
        <v>753</v>
      </c>
      <c r="V25" s="143">
        <f t="shared" si="29"/>
        <v>1752</v>
      </c>
      <c r="W25" s="143">
        <f t="shared" si="29"/>
        <v>1752</v>
      </c>
      <c r="X25" s="223">
        <f t="shared" si="29"/>
        <v>1752</v>
      </c>
      <c r="Y25" s="238">
        <v>1130</v>
      </c>
      <c r="Z25" s="143">
        <f t="shared" si="30"/>
        <v>1507</v>
      </c>
      <c r="AA25" s="143">
        <f t="shared" si="30"/>
        <v>1507</v>
      </c>
      <c r="AB25" s="223">
        <f t="shared" si="30"/>
        <v>1507</v>
      </c>
      <c r="AC25" s="238">
        <v>1507</v>
      </c>
      <c r="AD25" s="143">
        <f t="shared" si="31"/>
        <v>3444</v>
      </c>
      <c r="AE25" s="143">
        <f t="shared" si="31"/>
        <v>2291</v>
      </c>
      <c r="AF25" s="223">
        <f t="shared" si="31"/>
        <v>2291</v>
      </c>
      <c r="AG25" s="143">
        <f t="shared" si="31"/>
        <v>2291</v>
      </c>
      <c r="AH25" s="238">
        <v>3444</v>
      </c>
      <c r="AI25" s="238">
        <v>2290.8000000000002</v>
      </c>
      <c r="AP25" s="3"/>
      <c r="AQ25" s="294"/>
      <c r="AT25" s="295"/>
    </row>
    <row r="26" spans="2:46" x14ac:dyDescent="0.2">
      <c r="B26" s="257" t="s">
        <v>245</v>
      </c>
      <c r="C26" s="131" t="s">
        <v>246</v>
      </c>
      <c r="D26" s="61" t="s">
        <v>247</v>
      </c>
      <c r="E26" s="62" t="s">
        <v>248</v>
      </c>
      <c r="F26" s="53">
        <v>0.18</v>
      </c>
      <c r="G26" s="174"/>
      <c r="H26" s="175"/>
      <c r="I26" s="169">
        <f t="shared" si="24"/>
        <v>0.18</v>
      </c>
      <c r="J26" s="169"/>
      <c r="K26" s="169">
        <v>6.2426604614251762</v>
      </c>
      <c r="L26" s="54">
        <v>0.5</v>
      </c>
      <c r="M26" s="56">
        <f t="shared" si="1"/>
        <v>3.12</v>
      </c>
      <c r="N26" s="135">
        <f t="shared" si="25"/>
        <v>3.12</v>
      </c>
      <c r="O26" s="57">
        <f t="shared" si="3"/>
        <v>0.56000000000000005</v>
      </c>
      <c r="P26" s="279">
        <f>ROUND($J$25*3.38,2)</f>
        <v>1.22</v>
      </c>
      <c r="Q26" s="238"/>
      <c r="R26" s="143">
        <f t="shared" si="26"/>
        <v>919</v>
      </c>
      <c r="S26" s="143">
        <f t="shared" si="27"/>
        <v>919</v>
      </c>
      <c r="T26" s="223">
        <f t="shared" si="28"/>
        <v>919</v>
      </c>
      <c r="U26" s="238">
        <v>753</v>
      </c>
      <c r="V26" s="143">
        <f t="shared" si="29"/>
        <v>1379</v>
      </c>
      <c r="W26" s="143">
        <f t="shared" si="29"/>
        <v>1379</v>
      </c>
      <c r="X26" s="223">
        <f t="shared" si="29"/>
        <v>1379</v>
      </c>
      <c r="Y26" s="238">
        <v>1130</v>
      </c>
      <c r="Z26" s="143">
        <f t="shared" si="30"/>
        <v>844</v>
      </c>
      <c r="AA26" s="143">
        <f t="shared" si="30"/>
        <v>844</v>
      </c>
      <c r="AB26" s="223">
        <f t="shared" si="30"/>
        <v>844</v>
      </c>
      <c r="AC26" s="238">
        <v>1507</v>
      </c>
      <c r="AD26" s="143">
        <f t="shared" si="31"/>
        <v>1929</v>
      </c>
      <c r="AE26" s="143">
        <f t="shared" si="31"/>
        <v>1283</v>
      </c>
      <c r="AF26" s="223">
        <f t="shared" si="31"/>
        <v>1283</v>
      </c>
      <c r="AG26" s="143">
        <f t="shared" si="31"/>
        <v>1283</v>
      </c>
      <c r="AH26" s="238">
        <v>3444</v>
      </c>
      <c r="AI26" s="238">
        <v>2290.8000000000002</v>
      </c>
      <c r="AP26" s="3"/>
      <c r="AQ26" s="294"/>
      <c r="AT26" s="295"/>
    </row>
    <row r="27" spans="2:46" ht="25.5" x14ac:dyDescent="0.2">
      <c r="B27" s="257" t="s">
        <v>249</v>
      </c>
      <c r="C27" s="130">
        <v>225</v>
      </c>
      <c r="D27" s="173" t="s">
        <v>250</v>
      </c>
      <c r="E27" s="62" t="s">
        <v>248</v>
      </c>
      <c r="F27" s="53">
        <v>0.24</v>
      </c>
      <c r="G27" s="174"/>
      <c r="H27" s="175"/>
      <c r="I27" s="169">
        <f t="shared" si="24"/>
        <v>0.24</v>
      </c>
      <c r="J27" s="169"/>
      <c r="K27" s="169">
        <v>6.2426604614251762</v>
      </c>
      <c r="L27" s="54">
        <v>0.5</v>
      </c>
      <c r="M27" s="56">
        <f t="shared" si="1"/>
        <v>3.12</v>
      </c>
      <c r="N27" s="135">
        <f t="shared" si="25"/>
        <v>3.12</v>
      </c>
      <c r="O27" s="57">
        <f t="shared" si="3"/>
        <v>0.75</v>
      </c>
      <c r="P27" s="279">
        <f>ROUND($J$25*3.38,2)</f>
        <v>1.22</v>
      </c>
      <c r="Q27" s="238"/>
      <c r="R27" s="143">
        <f t="shared" si="26"/>
        <v>919</v>
      </c>
      <c r="S27" s="143">
        <f t="shared" si="27"/>
        <v>919</v>
      </c>
      <c r="T27" s="223">
        <f t="shared" si="28"/>
        <v>919</v>
      </c>
      <c r="U27" s="238">
        <v>753</v>
      </c>
      <c r="V27" s="143">
        <f t="shared" si="29"/>
        <v>1379</v>
      </c>
      <c r="W27" s="143">
        <f t="shared" si="29"/>
        <v>1379</v>
      </c>
      <c r="X27" s="223">
        <f t="shared" si="29"/>
        <v>1379</v>
      </c>
      <c r="Y27" s="238">
        <v>1130</v>
      </c>
      <c r="Z27" s="143">
        <f t="shared" si="30"/>
        <v>1130</v>
      </c>
      <c r="AA27" s="143">
        <f t="shared" si="30"/>
        <v>1130</v>
      </c>
      <c r="AB27" s="223">
        <f t="shared" si="30"/>
        <v>1130</v>
      </c>
      <c r="AC27" s="238">
        <v>1507</v>
      </c>
      <c r="AD27" s="143">
        <f t="shared" si="31"/>
        <v>2583</v>
      </c>
      <c r="AE27" s="143">
        <f t="shared" si="31"/>
        <v>1718</v>
      </c>
      <c r="AF27" s="223">
        <f t="shared" si="31"/>
        <v>1718</v>
      </c>
      <c r="AG27" s="143">
        <f t="shared" si="31"/>
        <v>1718</v>
      </c>
      <c r="AH27" s="238">
        <v>3444</v>
      </c>
      <c r="AI27" s="238">
        <v>2290.8000000000002</v>
      </c>
      <c r="AP27" s="3"/>
      <c r="AQ27" s="294"/>
      <c r="AT27" s="295"/>
    </row>
    <row r="28" spans="2:46" x14ac:dyDescent="0.2">
      <c r="B28" s="257" t="s">
        <v>251</v>
      </c>
      <c r="C28" s="130">
        <v>226</v>
      </c>
      <c r="D28" s="61" t="s">
        <v>252</v>
      </c>
      <c r="E28" s="62" t="s">
        <v>248</v>
      </c>
      <c r="F28" s="53">
        <v>0.21</v>
      </c>
      <c r="G28" s="174"/>
      <c r="H28" s="175"/>
      <c r="I28" s="169">
        <f t="shared" si="24"/>
        <v>0.21</v>
      </c>
      <c r="J28" s="169"/>
      <c r="K28" s="169">
        <v>6.2426604614251762</v>
      </c>
      <c r="L28" s="54">
        <v>0.5</v>
      </c>
      <c r="M28" s="56">
        <f t="shared" si="1"/>
        <v>3.12</v>
      </c>
      <c r="N28" s="135">
        <f t="shared" si="25"/>
        <v>3.12</v>
      </c>
      <c r="O28" s="57">
        <f t="shared" si="3"/>
        <v>0.66</v>
      </c>
      <c r="P28" s="279">
        <f>ROUND($J$25*3.38,2)</f>
        <v>1.22</v>
      </c>
      <c r="Q28" s="238"/>
      <c r="R28" s="143">
        <f t="shared" si="26"/>
        <v>919</v>
      </c>
      <c r="S28" s="143">
        <f t="shared" si="27"/>
        <v>919</v>
      </c>
      <c r="T28" s="223">
        <f t="shared" si="28"/>
        <v>919</v>
      </c>
      <c r="U28" s="238">
        <v>753</v>
      </c>
      <c r="V28" s="143">
        <f t="shared" si="29"/>
        <v>1379</v>
      </c>
      <c r="W28" s="143">
        <f t="shared" si="29"/>
        <v>1379</v>
      </c>
      <c r="X28" s="223">
        <f t="shared" si="29"/>
        <v>1379</v>
      </c>
      <c r="Y28" s="238">
        <v>1130</v>
      </c>
      <c r="Z28" s="143">
        <f t="shared" si="30"/>
        <v>995</v>
      </c>
      <c r="AA28" s="143">
        <f t="shared" si="30"/>
        <v>995</v>
      </c>
      <c r="AB28" s="223">
        <f t="shared" si="30"/>
        <v>995</v>
      </c>
      <c r="AC28" s="238">
        <v>1507</v>
      </c>
      <c r="AD28" s="143">
        <f t="shared" si="31"/>
        <v>2273</v>
      </c>
      <c r="AE28" s="143">
        <f t="shared" si="31"/>
        <v>1512</v>
      </c>
      <c r="AF28" s="223">
        <f t="shared" si="31"/>
        <v>1512</v>
      </c>
      <c r="AG28" s="143">
        <f t="shared" si="31"/>
        <v>1512</v>
      </c>
      <c r="AH28" s="238">
        <v>3444</v>
      </c>
      <c r="AI28" s="238">
        <v>2290.8000000000002</v>
      </c>
      <c r="AP28" s="3"/>
      <c r="AQ28" s="294"/>
      <c r="AT28" s="295"/>
    </row>
    <row r="29" spans="2:46" x14ac:dyDescent="0.2">
      <c r="B29" s="257" t="s">
        <v>253</v>
      </c>
      <c r="C29" s="130">
        <v>227</v>
      </c>
      <c r="D29" s="61" t="s">
        <v>254</v>
      </c>
      <c r="E29" s="62" t="s">
        <v>248</v>
      </c>
      <c r="F29" s="53">
        <v>0.04</v>
      </c>
      <c r="G29" s="174"/>
      <c r="H29" s="175"/>
      <c r="I29" s="169">
        <f t="shared" si="24"/>
        <v>0.04</v>
      </c>
      <c r="J29" s="169"/>
      <c r="K29" s="169">
        <v>6.2426604614251762</v>
      </c>
      <c r="L29" s="54">
        <v>0.5</v>
      </c>
      <c r="M29" s="56">
        <f t="shared" si="1"/>
        <v>3.12</v>
      </c>
      <c r="N29" s="135">
        <f t="shared" si="25"/>
        <v>3.12</v>
      </c>
      <c r="O29" s="57">
        <f t="shared" si="3"/>
        <v>0.12</v>
      </c>
      <c r="P29" s="279">
        <f>ROUND($J$25*3.38,2)</f>
        <v>1.22</v>
      </c>
      <c r="Q29" s="238"/>
      <c r="R29" s="143">
        <f t="shared" si="26"/>
        <v>919</v>
      </c>
      <c r="S29" s="143">
        <f t="shared" si="27"/>
        <v>919</v>
      </c>
      <c r="T29" s="223">
        <f t="shared" si="28"/>
        <v>919</v>
      </c>
      <c r="U29" s="238">
        <v>753</v>
      </c>
      <c r="V29" s="143">
        <f t="shared" si="29"/>
        <v>1379</v>
      </c>
      <c r="W29" s="143">
        <f t="shared" si="29"/>
        <v>1379</v>
      </c>
      <c r="X29" s="223">
        <f t="shared" si="29"/>
        <v>1379</v>
      </c>
      <c r="Y29" s="238">
        <v>1130</v>
      </c>
      <c r="Z29" s="143">
        <f t="shared" si="30"/>
        <v>181</v>
      </c>
      <c r="AA29" s="143">
        <f t="shared" si="30"/>
        <v>181</v>
      </c>
      <c r="AB29" s="223">
        <f t="shared" si="30"/>
        <v>181</v>
      </c>
      <c r="AC29" s="238">
        <v>1507</v>
      </c>
      <c r="AD29" s="143">
        <f t="shared" si="31"/>
        <v>413</v>
      </c>
      <c r="AE29" s="143">
        <f t="shared" si="31"/>
        <v>275</v>
      </c>
      <c r="AF29" s="223">
        <f t="shared" si="31"/>
        <v>275</v>
      </c>
      <c r="AG29" s="143">
        <f t="shared" si="31"/>
        <v>275</v>
      </c>
      <c r="AH29" s="238">
        <v>3444</v>
      </c>
      <c r="AI29" s="238">
        <v>2290.8000000000002</v>
      </c>
      <c r="AP29" s="3"/>
      <c r="AQ29" s="294"/>
      <c r="AT29" s="295"/>
    </row>
    <row r="30" spans="2:46" x14ac:dyDescent="0.2">
      <c r="B30" s="257" t="s">
        <v>255</v>
      </c>
      <c r="C30" s="130">
        <v>240</v>
      </c>
      <c r="D30" s="61" t="s">
        <v>256</v>
      </c>
      <c r="E30" s="62" t="s">
        <v>26</v>
      </c>
      <c r="F30" s="53">
        <v>0.57999999999999996</v>
      </c>
      <c r="G30" s="174"/>
      <c r="H30" s="175"/>
      <c r="I30" s="169">
        <f t="shared" si="24"/>
        <v>0.57999999999999996</v>
      </c>
      <c r="J30" s="169"/>
      <c r="K30" s="169">
        <v>6.7682056032232412</v>
      </c>
      <c r="L30" s="54">
        <v>0.5</v>
      </c>
      <c r="M30" s="56">
        <f t="shared" si="1"/>
        <v>3.38</v>
      </c>
      <c r="N30" s="135">
        <f t="shared" si="25"/>
        <v>3.38</v>
      </c>
      <c r="O30" s="57">
        <f t="shared" si="3"/>
        <v>1.96</v>
      </c>
      <c r="P30" s="57">
        <v>1.98</v>
      </c>
      <c r="Q30" s="238"/>
      <c r="R30" s="143">
        <f t="shared" si="26"/>
        <v>1491</v>
      </c>
      <c r="S30" s="143">
        <f t="shared" si="27"/>
        <v>1491</v>
      </c>
      <c r="T30" s="223">
        <f t="shared" si="28"/>
        <v>1491</v>
      </c>
      <c r="U30" s="238">
        <v>753</v>
      </c>
      <c r="V30" s="143">
        <f t="shared" si="29"/>
        <v>2237</v>
      </c>
      <c r="W30" s="143">
        <f t="shared" si="29"/>
        <v>2237</v>
      </c>
      <c r="X30" s="223">
        <f t="shared" si="29"/>
        <v>2237</v>
      </c>
      <c r="Y30" s="238">
        <v>1130</v>
      </c>
      <c r="Z30" s="143">
        <f t="shared" si="30"/>
        <v>2954</v>
      </c>
      <c r="AA30" s="143">
        <f t="shared" si="30"/>
        <v>2954</v>
      </c>
      <c r="AB30" s="223">
        <f t="shared" si="30"/>
        <v>2954</v>
      </c>
      <c r="AC30" s="238">
        <v>1507</v>
      </c>
      <c r="AD30" s="143">
        <f t="shared" si="31"/>
        <v>6750</v>
      </c>
      <c r="AE30" s="143">
        <f t="shared" si="31"/>
        <v>4490</v>
      </c>
      <c r="AF30" s="223">
        <f t="shared" si="31"/>
        <v>4490</v>
      </c>
      <c r="AG30" s="143">
        <f t="shared" si="31"/>
        <v>4490</v>
      </c>
      <c r="AH30" s="238">
        <v>3444</v>
      </c>
      <c r="AI30" s="238">
        <v>2290.8000000000002</v>
      </c>
      <c r="AP30" s="3"/>
      <c r="AQ30" s="294"/>
      <c r="AT30" s="295"/>
    </row>
    <row r="31" spans="2:46" x14ac:dyDescent="0.2">
      <c r="B31" s="257" t="s">
        <v>28</v>
      </c>
      <c r="C31" s="131" t="s">
        <v>29</v>
      </c>
      <c r="D31" s="61" t="s">
        <v>30</v>
      </c>
      <c r="E31" s="62" t="s">
        <v>26</v>
      </c>
      <c r="F31" s="63">
        <v>0.3</v>
      </c>
      <c r="G31" s="174"/>
      <c r="H31" s="175"/>
      <c r="I31" s="178">
        <f t="shared" si="24"/>
        <v>0.3</v>
      </c>
      <c r="J31" s="178">
        <v>0.3</v>
      </c>
      <c r="K31" s="178">
        <v>6.2426604614251762</v>
      </c>
      <c r="L31" s="54">
        <v>0.5</v>
      </c>
      <c r="M31" s="56">
        <f t="shared" si="1"/>
        <v>3.12</v>
      </c>
      <c r="N31" s="135">
        <f t="shared" si="25"/>
        <v>3.12</v>
      </c>
      <c r="O31" s="57">
        <f t="shared" si="3"/>
        <v>0.94</v>
      </c>
      <c r="P31" s="57">
        <v>1.29</v>
      </c>
      <c r="Q31" s="238"/>
      <c r="R31" s="143">
        <f t="shared" si="26"/>
        <v>971</v>
      </c>
      <c r="S31" s="143">
        <f t="shared" si="27"/>
        <v>971</v>
      </c>
      <c r="T31" s="223">
        <f t="shared" si="28"/>
        <v>971</v>
      </c>
      <c r="U31" s="238">
        <v>753</v>
      </c>
      <c r="V31" s="143">
        <f t="shared" si="29"/>
        <v>1458</v>
      </c>
      <c r="W31" s="143">
        <f t="shared" si="29"/>
        <v>1458</v>
      </c>
      <c r="X31" s="223">
        <f t="shared" si="29"/>
        <v>1458</v>
      </c>
      <c r="Y31" s="238">
        <v>1130</v>
      </c>
      <c r="Z31" s="143">
        <f t="shared" si="30"/>
        <v>1417</v>
      </c>
      <c r="AA31" s="143">
        <f t="shared" si="30"/>
        <v>1417</v>
      </c>
      <c r="AB31" s="223">
        <f t="shared" si="30"/>
        <v>1417</v>
      </c>
      <c r="AC31" s="238">
        <v>1507</v>
      </c>
      <c r="AD31" s="143">
        <f t="shared" si="31"/>
        <v>3237</v>
      </c>
      <c r="AE31" s="143">
        <f t="shared" si="31"/>
        <v>2153</v>
      </c>
      <c r="AF31" s="223">
        <f t="shared" si="31"/>
        <v>2153</v>
      </c>
      <c r="AG31" s="143">
        <f t="shared" si="31"/>
        <v>2153</v>
      </c>
      <c r="AH31" s="238">
        <v>3444</v>
      </c>
      <c r="AI31" s="238">
        <v>2290.8000000000002</v>
      </c>
      <c r="AP31" s="3"/>
      <c r="AQ31" s="294"/>
      <c r="AT31" s="295"/>
    </row>
    <row r="32" spans="2:46" x14ac:dyDescent="0.2">
      <c r="B32" s="257" t="s">
        <v>31</v>
      </c>
      <c r="C32" s="131" t="s">
        <v>32</v>
      </c>
      <c r="D32" s="61" t="s">
        <v>33</v>
      </c>
      <c r="E32" s="62" t="s">
        <v>26</v>
      </c>
      <c r="F32" s="63">
        <v>0.25</v>
      </c>
      <c r="G32" s="174"/>
      <c r="H32" s="175"/>
      <c r="I32" s="178">
        <f t="shared" si="24"/>
        <v>0.25</v>
      </c>
      <c r="J32" s="178">
        <v>0.26</v>
      </c>
      <c r="K32" s="178">
        <v>6.2426604614251762</v>
      </c>
      <c r="L32" s="54">
        <v>0.5</v>
      </c>
      <c r="M32" s="56">
        <f t="shared" si="1"/>
        <v>3.12</v>
      </c>
      <c r="N32" s="135">
        <f t="shared" si="25"/>
        <v>3.12</v>
      </c>
      <c r="O32" s="57">
        <f t="shared" si="3"/>
        <v>0.78</v>
      </c>
      <c r="P32" s="57">
        <v>1.1200000000000001</v>
      </c>
      <c r="Q32" s="238"/>
      <c r="R32" s="143">
        <f t="shared" si="26"/>
        <v>843</v>
      </c>
      <c r="S32" s="143">
        <f t="shared" si="27"/>
        <v>843</v>
      </c>
      <c r="T32" s="223">
        <f t="shared" si="28"/>
        <v>843</v>
      </c>
      <c r="U32" s="238">
        <v>753</v>
      </c>
      <c r="V32" s="143">
        <f t="shared" si="29"/>
        <v>1266</v>
      </c>
      <c r="W32" s="143">
        <f t="shared" si="29"/>
        <v>1266</v>
      </c>
      <c r="X32" s="223">
        <f t="shared" si="29"/>
        <v>1266</v>
      </c>
      <c r="Y32" s="238">
        <v>1130</v>
      </c>
      <c r="Z32" s="143">
        <f t="shared" si="30"/>
        <v>1175</v>
      </c>
      <c r="AA32" s="143">
        <f t="shared" si="30"/>
        <v>1175</v>
      </c>
      <c r="AB32" s="223">
        <f t="shared" si="30"/>
        <v>1175</v>
      </c>
      <c r="AC32" s="238">
        <v>1507</v>
      </c>
      <c r="AD32" s="143">
        <f t="shared" si="31"/>
        <v>2686</v>
      </c>
      <c r="AE32" s="143">
        <f t="shared" si="31"/>
        <v>1787</v>
      </c>
      <c r="AF32" s="223">
        <f t="shared" si="31"/>
        <v>1787</v>
      </c>
      <c r="AG32" s="143">
        <f t="shared" si="31"/>
        <v>1787</v>
      </c>
      <c r="AH32" s="238">
        <v>3444</v>
      </c>
      <c r="AI32" s="238">
        <v>2290.8000000000002</v>
      </c>
      <c r="AP32" s="3"/>
      <c r="AQ32" s="294"/>
      <c r="AT32" s="295"/>
    </row>
    <row r="33" spans="2:46" ht="25.5" x14ac:dyDescent="0.2">
      <c r="B33" s="257" t="s">
        <v>257</v>
      </c>
      <c r="C33" s="130">
        <v>253</v>
      </c>
      <c r="D33" s="173" t="s">
        <v>258</v>
      </c>
      <c r="E33" s="62" t="s">
        <v>26</v>
      </c>
      <c r="F33" s="63">
        <v>0.18</v>
      </c>
      <c r="G33" s="174"/>
      <c r="H33" s="175"/>
      <c r="I33" s="178">
        <f t="shared" si="24"/>
        <v>0.18</v>
      </c>
      <c r="J33" s="178"/>
      <c r="K33" s="178">
        <v>6.2426604614251762</v>
      </c>
      <c r="L33" s="64">
        <v>0.5</v>
      </c>
      <c r="M33" s="135">
        <f t="shared" si="1"/>
        <v>3.12</v>
      </c>
      <c r="N33" s="135">
        <f t="shared" si="25"/>
        <v>3.12</v>
      </c>
      <c r="O33" s="57">
        <f t="shared" si="3"/>
        <v>0.56000000000000005</v>
      </c>
      <c r="P33" s="279">
        <f>ROUND($J$32*3.38,2)</f>
        <v>0.88</v>
      </c>
      <c r="Q33" s="238"/>
      <c r="R33" s="143">
        <f t="shared" si="26"/>
        <v>663</v>
      </c>
      <c r="S33" s="143">
        <f t="shared" si="27"/>
        <v>663</v>
      </c>
      <c r="T33" s="223">
        <f t="shared" si="28"/>
        <v>663</v>
      </c>
      <c r="U33" s="238">
        <v>753</v>
      </c>
      <c r="V33" s="143">
        <f t="shared" si="29"/>
        <v>994</v>
      </c>
      <c r="W33" s="143">
        <f t="shared" si="29"/>
        <v>994</v>
      </c>
      <c r="X33" s="223">
        <f t="shared" si="29"/>
        <v>994</v>
      </c>
      <c r="Y33" s="238">
        <v>1130</v>
      </c>
      <c r="Z33" s="143">
        <f t="shared" si="30"/>
        <v>844</v>
      </c>
      <c r="AA33" s="143">
        <f t="shared" si="30"/>
        <v>844</v>
      </c>
      <c r="AB33" s="223">
        <f t="shared" si="30"/>
        <v>844</v>
      </c>
      <c r="AC33" s="238">
        <v>1507</v>
      </c>
      <c r="AD33" s="143">
        <f t="shared" si="31"/>
        <v>1929</v>
      </c>
      <c r="AE33" s="143">
        <f t="shared" si="31"/>
        <v>1283</v>
      </c>
      <c r="AF33" s="223">
        <f t="shared" si="31"/>
        <v>1283</v>
      </c>
      <c r="AG33" s="143">
        <f t="shared" si="31"/>
        <v>1283</v>
      </c>
      <c r="AH33" s="238">
        <v>3444</v>
      </c>
      <c r="AI33" s="238">
        <v>2290.8000000000002</v>
      </c>
      <c r="AP33" s="3"/>
      <c r="AQ33" s="294"/>
      <c r="AT33" s="295"/>
    </row>
    <row r="34" spans="2:46" ht="16.5" customHeight="1" x14ac:dyDescent="0.2">
      <c r="B34" s="255" t="s">
        <v>34</v>
      </c>
      <c r="C34" s="127" t="s">
        <v>35</v>
      </c>
      <c r="D34" s="51" t="s">
        <v>36</v>
      </c>
      <c r="E34" s="52" t="s">
        <v>37</v>
      </c>
      <c r="F34" s="3">
        <v>0.24</v>
      </c>
      <c r="G34" s="167"/>
      <c r="H34" s="168"/>
      <c r="I34" s="169">
        <f t="shared" si="24"/>
        <v>0.24</v>
      </c>
      <c r="J34" s="169">
        <v>0.26</v>
      </c>
      <c r="K34" s="169">
        <v>6.2426604614251762</v>
      </c>
      <c r="L34" s="54">
        <v>0.5</v>
      </c>
      <c r="M34" s="56">
        <f t="shared" si="1"/>
        <v>3.12</v>
      </c>
      <c r="N34" s="56">
        <f t="shared" si="25"/>
        <v>3.12</v>
      </c>
      <c r="O34" s="66">
        <f t="shared" si="3"/>
        <v>0.75</v>
      </c>
      <c r="P34" s="66">
        <v>1.1200000000000001</v>
      </c>
      <c r="Q34" s="238"/>
      <c r="R34" s="143">
        <f t="shared" si="26"/>
        <v>843</v>
      </c>
      <c r="S34" s="143">
        <f t="shared" si="27"/>
        <v>843</v>
      </c>
      <c r="T34" s="223">
        <f t="shared" si="28"/>
        <v>843</v>
      </c>
      <c r="U34" s="238">
        <v>753</v>
      </c>
      <c r="V34" s="143">
        <f t="shared" si="29"/>
        <v>1266</v>
      </c>
      <c r="W34" s="143">
        <f t="shared" si="29"/>
        <v>1266</v>
      </c>
      <c r="X34" s="223">
        <f t="shared" si="29"/>
        <v>1266</v>
      </c>
      <c r="Y34" s="238">
        <v>1130</v>
      </c>
      <c r="Z34" s="143">
        <f t="shared" si="30"/>
        <v>1130</v>
      </c>
      <c r="AA34" s="143">
        <f t="shared" si="30"/>
        <v>1130</v>
      </c>
      <c r="AB34" s="223">
        <f t="shared" si="30"/>
        <v>1130</v>
      </c>
      <c r="AC34" s="238">
        <v>1507</v>
      </c>
      <c r="AD34" s="143">
        <f t="shared" si="31"/>
        <v>2583</v>
      </c>
      <c r="AE34" s="143">
        <f t="shared" si="31"/>
        <v>1718</v>
      </c>
      <c r="AF34" s="223">
        <f t="shared" si="31"/>
        <v>1718</v>
      </c>
      <c r="AG34" s="143">
        <f t="shared" si="31"/>
        <v>1718</v>
      </c>
      <c r="AH34" s="238">
        <v>3444</v>
      </c>
      <c r="AI34" s="238">
        <v>2290.8000000000002</v>
      </c>
      <c r="AP34" s="3"/>
      <c r="AQ34" s="294"/>
      <c r="AT34" s="295"/>
    </row>
    <row r="35" spans="2:46" ht="51" x14ac:dyDescent="0.2">
      <c r="B35" s="255" t="s">
        <v>259</v>
      </c>
      <c r="C35" s="128">
        <v>255</v>
      </c>
      <c r="D35" s="170" t="s">
        <v>260</v>
      </c>
      <c r="E35" s="52" t="s">
        <v>261</v>
      </c>
      <c r="F35" s="53">
        <v>0.19</v>
      </c>
      <c r="G35" s="167"/>
      <c r="H35" s="168"/>
      <c r="I35" s="169">
        <f t="shared" si="24"/>
        <v>0.19</v>
      </c>
      <c r="J35" s="169"/>
      <c r="K35" s="169">
        <v>6.2426604614251762</v>
      </c>
      <c r="L35" s="54">
        <v>0.5</v>
      </c>
      <c r="M35" s="56">
        <f t="shared" si="1"/>
        <v>3.12</v>
      </c>
      <c r="N35" s="56">
        <f t="shared" si="25"/>
        <v>3.12</v>
      </c>
      <c r="O35" s="66">
        <f t="shared" si="3"/>
        <v>0.59</v>
      </c>
      <c r="P35" s="282">
        <f>ROUND($J$34*3.38,2)</f>
        <v>0.88</v>
      </c>
      <c r="Q35" s="238"/>
      <c r="R35" s="143">
        <f t="shared" si="26"/>
        <v>663</v>
      </c>
      <c r="S35" s="143">
        <f t="shared" si="27"/>
        <v>663</v>
      </c>
      <c r="T35" s="223">
        <f t="shared" si="28"/>
        <v>663</v>
      </c>
      <c r="U35" s="238">
        <v>753</v>
      </c>
      <c r="V35" s="143">
        <f t="shared" si="29"/>
        <v>994</v>
      </c>
      <c r="W35" s="143">
        <f t="shared" si="29"/>
        <v>994</v>
      </c>
      <c r="X35" s="223">
        <f t="shared" si="29"/>
        <v>994</v>
      </c>
      <c r="Y35" s="238">
        <v>1130</v>
      </c>
      <c r="Z35" s="143">
        <f t="shared" si="30"/>
        <v>889</v>
      </c>
      <c r="AA35" s="143">
        <f t="shared" si="30"/>
        <v>889</v>
      </c>
      <c r="AB35" s="223">
        <f t="shared" si="30"/>
        <v>889</v>
      </c>
      <c r="AC35" s="238">
        <v>1507</v>
      </c>
      <c r="AD35" s="143">
        <f t="shared" si="31"/>
        <v>2032</v>
      </c>
      <c r="AE35" s="143">
        <f t="shared" si="31"/>
        <v>1352</v>
      </c>
      <c r="AF35" s="223">
        <f t="shared" si="31"/>
        <v>1352</v>
      </c>
      <c r="AG35" s="143">
        <f t="shared" si="31"/>
        <v>1352</v>
      </c>
      <c r="AH35" s="238">
        <v>3444</v>
      </c>
      <c r="AI35" s="238">
        <v>2290.8000000000002</v>
      </c>
      <c r="AP35" s="3"/>
      <c r="AQ35" s="294"/>
      <c r="AT35" s="295"/>
    </row>
    <row r="36" spans="2:46" x14ac:dyDescent="0.2">
      <c r="B36" s="255" t="s">
        <v>262</v>
      </c>
      <c r="C36" s="128">
        <v>260</v>
      </c>
      <c r="D36" s="51" t="s">
        <v>263</v>
      </c>
      <c r="E36" s="52" t="s">
        <v>26</v>
      </c>
      <c r="F36" s="53">
        <v>0.28999999999999998</v>
      </c>
      <c r="G36" s="167"/>
      <c r="H36" s="168"/>
      <c r="I36" s="169">
        <f t="shared" si="24"/>
        <v>0.28999999999999998</v>
      </c>
      <c r="J36" s="169"/>
      <c r="K36" s="169">
        <v>6.2426604614251762</v>
      </c>
      <c r="L36" s="54">
        <v>0.5</v>
      </c>
      <c r="M36" s="56">
        <f t="shared" si="1"/>
        <v>3.12</v>
      </c>
      <c r="N36" s="56">
        <f t="shared" si="25"/>
        <v>3.12</v>
      </c>
      <c r="O36" s="66">
        <f t="shared" si="3"/>
        <v>0.9</v>
      </c>
      <c r="P36" s="282">
        <f>ROUND($J$43*3.38,2)</f>
        <v>1.28</v>
      </c>
      <c r="Q36" s="238"/>
      <c r="R36" s="143">
        <f t="shared" si="26"/>
        <v>964</v>
      </c>
      <c r="S36" s="143">
        <f t="shared" si="27"/>
        <v>964</v>
      </c>
      <c r="T36" s="223">
        <f t="shared" si="28"/>
        <v>964</v>
      </c>
      <c r="U36" s="238">
        <v>753</v>
      </c>
      <c r="V36" s="143">
        <f t="shared" si="29"/>
        <v>1446</v>
      </c>
      <c r="W36" s="143">
        <f t="shared" si="29"/>
        <v>1446</v>
      </c>
      <c r="X36" s="223">
        <f t="shared" si="29"/>
        <v>1446</v>
      </c>
      <c r="Y36" s="238">
        <v>1130</v>
      </c>
      <c r="Z36" s="143">
        <f t="shared" si="30"/>
        <v>1356</v>
      </c>
      <c r="AA36" s="143">
        <f t="shared" si="30"/>
        <v>1356</v>
      </c>
      <c r="AB36" s="223">
        <f t="shared" si="30"/>
        <v>1356</v>
      </c>
      <c r="AC36" s="238">
        <v>1507</v>
      </c>
      <c r="AD36" s="143">
        <f t="shared" si="31"/>
        <v>3100</v>
      </c>
      <c r="AE36" s="143">
        <f t="shared" si="31"/>
        <v>2062</v>
      </c>
      <c r="AF36" s="223">
        <f t="shared" si="31"/>
        <v>2062</v>
      </c>
      <c r="AG36" s="143">
        <f t="shared" si="31"/>
        <v>2062</v>
      </c>
      <c r="AH36" s="238">
        <v>3444</v>
      </c>
      <c r="AI36" s="238">
        <v>2290.8000000000002</v>
      </c>
      <c r="AP36" s="3"/>
      <c r="AQ36" s="294"/>
      <c r="AT36" s="295"/>
    </row>
    <row r="37" spans="2:46" ht="25.5" x14ac:dyDescent="0.2">
      <c r="B37" s="255" t="s">
        <v>264</v>
      </c>
      <c r="C37" s="128">
        <v>265</v>
      </c>
      <c r="D37" s="170" t="s">
        <v>265</v>
      </c>
      <c r="E37" s="52" t="s">
        <v>26</v>
      </c>
      <c r="F37" s="53">
        <v>0.63</v>
      </c>
      <c r="G37" s="167"/>
      <c r="H37" s="168"/>
      <c r="I37" s="169">
        <f t="shared" si="24"/>
        <v>0.63</v>
      </c>
      <c r="J37" s="169"/>
      <c r="K37" s="169">
        <v>6.2426604614251762</v>
      </c>
      <c r="L37" s="54">
        <v>0.5</v>
      </c>
      <c r="M37" s="56">
        <f t="shared" si="1"/>
        <v>3.12</v>
      </c>
      <c r="N37" s="56">
        <f t="shared" si="25"/>
        <v>3.12</v>
      </c>
      <c r="O37" s="66">
        <f t="shared" si="3"/>
        <v>1.97</v>
      </c>
      <c r="P37" s="282">
        <f>ROUND(J40*3.38,2)</f>
        <v>2.0299999999999998</v>
      </c>
      <c r="Q37" s="238"/>
      <c r="R37" s="143">
        <f t="shared" si="26"/>
        <v>1529</v>
      </c>
      <c r="S37" s="143">
        <f t="shared" si="27"/>
        <v>1529</v>
      </c>
      <c r="T37" s="223">
        <f t="shared" si="28"/>
        <v>1529</v>
      </c>
      <c r="U37" s="238">
        <v>753</v>
      </c>
      <c r="V37" s="143">
        <f t="shared" si="29"/>
        <v>2294</v>
      </c>
      <c r="W37" s="143">
        <f t="shared" si="29"/>
        <v>2294</v>
      </c>
      <c r="X37" s="223">
        <f t="shared" si="29"/>
        <v>2294</v>
      </c>
      <c r="Y37" s="238">
        <v>1130</v>
      </c>
      <c r="Z37" s="143">
        <f t="shared" si="30"/>
        <v>2969</v>
      </c>
      <c r="AA37" s="143">
        <f t="shared" si="30"/>
        <v>2969</v>
      </c>
      <c r="AB37" s="223">
        <f t="shared" si="30"/>
        <v>2969</v>
      </c>
      <c r="AC37" s="238">
        <v>1507</v>
      </c>
      <c r="AD37" s="143">
        <f t="shared" si="31"/>
        <v>6785</v>
      </c>
      <c r="AE37" s="143">
        <f t="shared" si="31"/>
        <v>4513</v>
      </c>
      <c r="AF37" s="223">
        <f t="shared" si="31"/>
        <v>4513</v>
      </c>
      <c r="AG37" s="143">
        <f t="shared" si="31"/>
        <v>4513</v>
      </c>
      <c r="AH37" s="238">
        <v>3444</v>
      </c>
      <c r="AI37" s="238">
        <v>2290.8000000000002</v>
      </c>
      <c r="AP37" s="3"/>
      <c r="AQ37" s="294"/>
      <c r="AT37" s="295"/>
    </row>
    <row r="38" spans="2:46" ht="26.25" thickBot="1" x14ac:dyDescent="0.25">
      <c r="B38" s="258" t="s">
        <v>266</v>
      </c>
      <c r="C38" s="181">
        <v>270</v>
      </c>
      <c r="D38" s="182" t="s">
        <v>267</v>
      </c>
      <c r="E38" s="41" t="s">
        <v>26</v>
      </c>
      <c r="F38" s="42">
        <v>0.69</v>
      </c>
      <c r="G38" s="183"/>
      <c r="H38" s="184"/>
      <c r="I38" s="185">
        <f t="shared" si="24"/>
        <v>0.69</v>
      </c>
      <c r="J38" s="185"/>
      <c r="K38" s="185">
        <v>6.7682056032232412</v>
      </c>
      <c r="L38" s="43">
        <v>0.5</v>
      </c>
      <c r="M38" s="44">
        <f t="shared" si="1"/>
        <v>3.38</v>
      </c>
      <c r="N38" s="44">
        <f t="shared" si="25"/>
        <v>3.38</v>
      </c>
      <c r="O38" s="45">
        <f t="shared" si="3"/>
        <v>2.33</v>
      </c>
      <c r="P38" s="292">
        <f>ROUND(3.38*J23,2)</f>
        <v>1.89</v>
      </c>
      <c r="Q38" s="238"/>
      <c r="R38" s="143">
        <f t="shared" si="26"/>
        <v>1423</v>
      </c>
      <c r="S38" s="143">
        <f t="shared" si="27"/>
        <v>1423</v>
      </c>
      <c r="T38" s="223">
        <f t="shared" si="28"/>
        <v>1423</v>
      </c>
      <c r="U38" s="238">
        <v>753</v>
      </c>
      <c r="V38" s="143">
        <f t="shared" si="29"/>
        <v>2136</v>
      </c>
      <c r="W38" s="143">
        <f t="shared" si="29"/>
        <v>2136</v>
      </c>
      <c r="X38" s="223">
        <f t="shared" si="29"/>
        <v>2136</v>
      </c>
      <c r="Y38" s="238">
        <v>1130</v>
      </c>
      <c r="Z38" s="143">
        <f t="shared" si="30"/>
        <v>3511</v>
      </c>
      <c r="AA38" s="143">
        <f t="shared" si="30"/>
        <v>3511</v>
      </c>
      <c r="AB38" s="223">
        <f t="shared" si="30"/>
        <v>3511</v>
      </c>
      <c r="AC38" s="238">
        <v>1507</v>
      </c>
      <c r="AD38" s="143">
        <f t="shared" si="31"/>
        <v>8025</v>
      </c>
      <c r="AE38" s="143">
        <f t="shared" si="31"/>
        <v>5338</v>
      </c>
      <c r="AF38" s="223">
        <f t="shared" si="31"/>
        <v>5338</v>
      </c>
      <c r="AG38" s="143">
        <f t="shared" si="31"/>
        <v>5338</v>
      </c>
      <c r="AH38" s="238">
        <v>3444</v>
      </c>
      <c r="AI38" s="238">
        <v>2290.8000000000002</v>
      </c>
      <c r="AP38" s="3"/>
      <c r="AQ38" s="294"/>
      <c r="AT38" s="295"/>
    </row>
    <row r="39" spans="2:46" x14ac:dyDescent="0.2">
      <c r="B39" s="253"/>
      <c r="C39" s="129"/>
      <c r="D39" s="24"/>
      <c r="E39" s="25"/>
      <c r="F39" s="26"/>
      <c r="G39" s="160"/>
      <c r="H39" s="161"/>
      <c r="I39" s="162"/>
      <c r="J39" s="162"/>
      <c r="K39" s="162"/>
      <c r="L39" s="27"/>
      <c r="M39" s="29"/>
      <c r="N39" s="87"/>
      <c r="O39" s="48"/>
      <c r="P39" s="48"/>
      <c r="Q39" s="238"/>
      <c r="R39" s="139"/>
      <c r="S39" s="139"/>
      <c r="T39" s="221"/>
      <c r="U39" s="238"/>
      <c r="V39" s="139"/>
      <c r="W39" s="139"/>
      <c r="X39" s="221"/>
      <c r="Y39" s="238">
        <v>628</v>
      </c>
      <c r="Z39" s="139"/>
      <c r="AA39" s="139"/>
      <c r="AB39" s="221"/>
      <c r="AC39" s="238">
        <v>753</v>
      </c>
      <c r="AD39" s="139"/>
      <c r="AE39" s="139"/>
      <c r="AF39" s="221"/>
      <c r="AG39" s="139"/>
      <c r="AP39" s="3"/>
      <c r="AQ39" s="294"/>
      <c r="AT39" s="295"/>
    </row>
    <row r="40" spans="2:46" ht="25.5" x14ac:dyDescent="0.2">
      <c r="B40" s="253" t="s">
        <v>39</v>
      </c>
      <c r="C40" s="129" t="s">
        <v>40</v>
      </c>
      <c r="D40" s="172" t="s">
        <v>268</v>
      </c>
      <c r="E40" s="25" t="s">
        <v>41</v>
      </c>
      <c r="F40" s="26">
        <v>0.59</v>
      </c>
      <c r="G40" s="160"/>
      <c r="H40" s="161"/>
      <c r="I40" s="162">
        <f>ROUND(F40*(1-G40),2)</f>
        <v>0.59</v>
      </c>
      <c r="J40" s="162">
        <v>0.6</v>
      </c>
      <c r="K40" s="162">
        <v>7.8104767609170942</v>
      </c>
      <c r="L40" s="27">
        <v>0.5</v>
      </c>
      <c r="M40" s="29">
        <f t="shared" si="1"/>
        <v>3.9</v>
      </c>
      <c r="N40" s="135">
        <f>MIN($N$4,M40)</f>
        <v>3.9</v>
      </c>
      <c r="O40" s="57">
        <f t="shared" si="3"/>
        <v>2.2999999999999998</v>
      </c>
      <c r="P40" s="57">
        <v>1.63</v>
      </c>
      <c r="Q40" s="238"/>
      <c r="R40" s="140">
        <f>ROUND(P40*$R$4,0)</f>
        <v>818</v>
      </c>
      <c r="S40" s="140">
        <f>ROUND(P40*$S$4,0)</f>
        <v>818</v>
      </c>
      <c r="T40" s="222">
        <f>ROUND(P40*$T$4,0)</f>
        <v>818</v>
      </c>
      <c r="U40" s="238">
        <v>502</v>
      </c>
      <c r="V40" s="140">
        <f>ROUND(P40*$V$4,0)</f>
        <v>1024</v>
      </c>
      <c r="W40" s="140">
        <f>ROUND(P40*$W$4,0)</f>
        <v>1024</v>
      </c>
      <c r="X40" s="222">
        <f>ROUND(P40*$X$4,0)</f>
        <v>1024</v>
      </c>
      <c r="Y40" s="238">
        <v>628</v>
      </c>
      <c r="Z40" s="140">
        <f>ROUND(O40*$Z$4,0)</f>
        <v>1732</v>
      </c>
      <c r="AA40" s="140">
        <f>ROUND(O40*$AA$4,0)</f>
        <v>1732</v>
      </c>
      <c r="AB40" s="222">
        <f>ROUND(O40*$AB$4,0)</f>
        <v>1732</v>
      </c>
      <c r="AC40" s="238">
        <v>753</v>
      </c>
      <c r="AD40" s="140">
        <f t="shared" ref="AD40:AG44" si="32">ROUND($O40*AD$4,0)</f>
        <v>3961</v>
      </c>
      <c r="AE40" s="140">
        <f t="shared" si="32"/>
        <v>2634</v>
      </c>
      <c r="AF40" s="222">
        <f t="shared" si="32"/>
        <v>2634</v>
      </c>
      <c r="AG40" s="140">
        <f t="shared" si="32"/>
        <v>2634</v>
      </c>
      <c r="AH40" s="238">
        <v>1722</v>
      </c>
      <c r="AI40" s="238">
        <v>1145</v>
      </c>
      <c r="AP40" s="3"/>
      <c r="AQ40" s="294"/>
      <c r="AT40" s="295"/>
    </row>
    <row r="41" spans="2:46" ht="25.5" x14ac:dyDescent="0.2">
      <c r="B41" s="255" t="s">
        <v>269</v>
      </c>
      <c r="C41" s="128">
        <v>311</v>
      </c>
      <c r="D41" s="170" t="s">
        <v>270</v>
      </c>
      <c r="E41" s="52" t="s">
        <v>41</v>
      </c>
      <c r="F41" s="53">
        <v>0.36</v>
      </c>
      <c r="G41" s="167"/>
      <c r="H41" s="168"/>
      <c r="I41" s="169">
        <f t="shared" ref="I41:I42" si="33">ROUND(F41*(1-G41),2)</f>
        <v>0.36</v>
      </c>
      <c r="J41" s="169"/>
      <c r="K41" s="169">
        <v>7.8104767609170942</v>
      </c>
      <c r="L41" s="54">
        <v>0.5</v>
      </c>
      <c r="M41" s="56">
        <f t="shared" si="1"/>
        <v>3.9</v>
      </c>
      <c r="N41" s="56">
        <f>MIN($N$4,M41)</f>
        <v>3.9</v>
      </c>
      <c r="O41" s="66">
        <f t="shared" si="3"/>
        <v>1.4</v>
      </c>
      <c r="P41" s="282">
        <f>ROUND(3.98*J40,2)</f>
        <v>2.39</v>
      </c>
      <c r="Q41" s="238"/>
      <c r="R41" s="140">
        <f>ROUND(P41*$R$4,0)</f>
        <v>1200</v>
      </c>
      <c r="S41" s="140">
        <f>ROUND(P41*$S$4,0)</f>
        <v>1200</v>
      </c>
      <c r="T41" s="222">
        <f>ROUND(P41*$T$4,0)</f>
        <v>1200</v>
      </c>
      <c r="U41" s="238">
        <v>502</v>
      </c>
      <c r="V41" s="140">
        <f>ROUND(P41*$V$4,0)</f>
        <v>1501</v>
      </c>
      <c r="W41" s="140">
        <f>ROUND(P41*$W$4,0)</f>
        <v>1501</v>
      </c>
      <c r="X41" s="222">
        <f>ROUND(P41*$X$4,0)</f>
        <v>1501</v>
      </c>
      <c r="Y41" s="238">
        <v>628</v>
      </c>
      <c r="Z41" s="140">
        <f>ROUND(O41*$Z$4,0)</f>
        <v>1054</v>
      </c>
      <c r="AA41" s="140">
        <f>ROUND(O41*$AA$4,0)</f>
        <v>1054</v>
      </c>
      <c r="AB41" s="222">
        <f>ROUND(O41*$AB$4,0)</f>
        <v>1054</v>
      </c>
      <c r="AC41" s="238">
        <v>753</v>
      </c>
      <c r="AD41" s="140">
        <f t="shared" si="32"/>
        <v>2411</v>
      </c>
      <c r="AE41" s="140">
        <f t="shared" si="32"/>
        <v>1604</v>
      </c>
      <c r="AF41" s="222">
        <f t="shared" si="32"/>
        <v>1604</v>
      </c>
      <c r="AG41" s="140">
        <f t="shared" si="32"/>
        <v>1604</v>
      </c>
      <c r="AH41" s="238">
        <v>1722</v>
      </c>
      <c r="AI41" s="238">
        <v>1145</v>
      </c>
      <c r="AP41" s="3"/>
      <c r="AQ41" s="294"/>
      <c r="AT41" s="295"/>
    </row>
    <row r="42" spans="2:46" x14ac:dyDescent="0.2">
      <c r="B42" s="256" t="s">
        <v>271</v>
      </c>
      <c r="C42" s="186">
        <v>312</v>
      </c>
      <c r="D42" s="81" t="s">
        <v>272</v>
      </c>
      <c r="E42" s="187" t="s">
        <v>41</v>
      </c>
      <c r="F42" s="83">
        <v>0.31</v>
      </c>
      <c r="G42" s="188"/>
      <c r="H42" s="189"/>
      <c r="I42" s="190">
        <f t="shared" si="33"/>
        <v>0.31</v>
      </c>
      <c r="J42" s="190"/>
      <c r="K42" s="190">
        <v>7.8104767609170942</v>
      </c>
      <c r="L42" s="84">
        <v>0.5</v>
      </c>
      <c r="M42" s="87">
        <f t="shared" si="1"/>
        <v>3.9</v>
      </c>
      <c r="N42" s="87">
        <f>MIN($N$4,M42)</f>
        <v>3.9</v>
      </c>
      <c r="O42" s="48">
        <f t="shared" si="3"/>
        <v>1.21</v>
      </c>
      <c r="P42" s="281">
        <f>ROUND(3.98*J40,2)</f>
        <v>2.39</v>
      </c>
      <c r="Q42" s="238"/>
      <c r="R42" s="140">
        <f>ROUND(P42*$R$4,0)</f>
        <v>1200</v>
      </c>
      <c r="S42" s="140">
        <f>ROUND(P42*$S$4,0)</f>
        <v>1200</v>
      </c>
      <c r="T42" s="222">
        <f>ROUND(P42*$T$4,0)</f>
        <v>1200</v>
      </c>
      <c r="U42" s="238">
        <v>502</v>
      </c>
      <c r="V42" s="140">
        <f>ROUND(P42*$V$4,0)</f>
        <v>1501</v>
      </c>
      <c r="W42" s="140">
        <f>ROUND(P42*$W$4,0)</f>
        <v>1501</v>
      </c>
      <c r="X42" s="222">
        <f>ROUND(P42*$X$4,0)</f>
        <v>1501</v>
      </c>
      <c r="Y42" s="238">
        <v>628</v>
      </c>
      <c r="Z42" s="140">
        <f>ROUND(O42*$Z$4,0)</f>
        <v>911</v>
      </c>
      <c r="AA42" s="140">
        <f>ROUND(O42*$AA$4,0)</f>
        <v>911</v>
      </c>
      <c r="AB42" s="222">
        <f>ROUND(O42*$AB$4,0)</f>
        <v>911</v>
      </c>
      <c r="AC42" s="238">
        <v>753</v>
      </c>
      <c r="AD42" s="140">
        <f t="shared" si="32"/>
        <v>2084</v>
      </c>
      <c r="AE42" s="140">
        <f t="shared" si="32"/>
        <v>1386</v>
      </c>
      <c r="AF42" s="222">
        <f t="shared" si="32"/>
        <v>1386</v>
      </c>
      <c r="AG42" s="140">
        <f t="shared" si="32"/>
        <v>1386</v>
      </c>
      <c r="AH42" s="238">
        <v>1722</v>
      </c>
      <c r="AI42" s="238">
        <v>1145</v>
      </c>
      <c r="AP42" s="3"/>
      <c r="AQ42" s="294"/>
      <c r="AT42" s="295"/>
    </row>
    <row r="43" spans="2:46" x14ac:dyDescent="0.2">
      <c r="B43" s="255" t="s">
        <v>273</v>
      </c>
      <c r="C43" s="127" t="s">
        <v>42</v>
      </c>
      <c r="D43" s="51" t="s">
        <v>43</v>
      </c>
      <c r="E43" s="52" t="s">
        <v>41</v>
      </c>
      <c r="F43" s="53">
        <v>0.36</v>
      </c>
      <c r="G43" s="167"/>
      <c r="H43" s="168"/>
      <c r="I43" s="169">
        <f>ROUND(F43*(1-G43),2)</f>
        <v>0.36</v>
      </c>
      <c r="J43" s="169">
        <v>0.38</v>
      </c>
      <c r="K43" s="169">
        <v>7.8104767609170942</v>
      </c>
      <c r="L43" s="54">
        <v>0.5</v>
      </c>
      <c r="M43" s="56">
        <f t="shared" si="1"/>
        <v>3.9</v>
      </c>
      <c r="N43" s="56">
        <f>MIN($N$4,M43)</f>
        <v>3.9</v>
      </c>
      <c r="O43" s="66">
        <f t="shared" si="3"/>
        <v>1.4</v>
      </c>
      <c r="P43" s="66">
        <v>1.03</v>
      </c>
      <c r="Q43" s="238"/>
      <c r="R43" s="140">
        <f>ROUND(P43*$R$4,0)</f>
        <v>517</v>
      </c>
      <c r="S43" s="140">
        <f>ROUND(P43*$S$4,0)</f>
        <v>517</v>
      </c>
      <c r="T43" s="222">
        <f>ROUND(P43*$T$4,0)</f>
        <v>517</v>
      </c>
      <c r="U43" s="238">
        <v>502</v>
      </c>
      <c r="V43" s="140">
        <f>ROUND(P43*$V$4,0)</f>
        <v>647</v>
      </c>
      <c r="W43" s="140">
        <f>ROUND(P43*$W$4,0)</f>
        <v>647</v>
      </c>
      <c r="X43" s="222">
        <f>ROUND(P43*$X$4,0)</f>
        <v>647</v>
      </c>
      <c r="Y43" s="238">
        <v>628</v>
      </c>
      <c r="Z43" s="140">
        <f>ROUND(O43*$Z$4,0)</f>
        <v>1054</v>
      </c>
      <c r="AA43" s="140">
        <f>ROUND(O43*$AA$4,0)</f>
        <v>1054</v>
      </c>
      <c r="AB43" s="222">
        <f>ROUND(O43*$AB$4,0)</f>
        <v>1054</v>
      </c>
      <c r="AC43" s="238">
        <v>753</v>
      </c>
      <c r="AD43" s="140">
        <f t="shared" si="32"/>
        <v>2411</v>
      </c>
      <c r="AE43" s="140">
        <f t="shared" si="32"/>
        <v>1604</v>
      </c>
      <c r="AF43" s="222">
        <f t="shared" si="32"/>
        <v>1604</v>
      </c>
      <c r="AG43" s="140">
        <f t="shared" si="32"/>
        <v>1604</v>
      </c>
      <c r="AH43" s="238">
        <v>1722</v>
      </c>
      <c r="AI43" s="238">
        <v>1145</v>
      </c>
      <c r="AP43" s="3"/>
      <c r="AQ43" s="294"/>
      <c r="AT43" s="295"/>
    </row>
    <row r="44" spans="2:46" ht="26.25" thickBot="1" x14ac:dyDescent="0.25">
      <c r="B44" s="254" t="s">
        <v>274</v>
      </c>
      <c r="C44" s="179">
        <v>330</v>
      </c>
      <c r="D44" s="180" t="s">
        <v>275</v>
      </c>
      <c r="E44" s="34" t="s">
        <v>41</v>
      </c>
      <c r="F44" s="35">
        <v>0.41</v>
      </c>
      <c r="G44" s="164"/>
      <c r="H44" s="165"/>
      <c r="I44" s="166">
        <f>ROUND(F44*(1-G44),2)</f>
        <v>0.41</v>
      </c>
      <c r="J44" s="166"/>
      <c r="K44" s="166">
        <v>7.8104767609170942</v>
      </c>
      <c r="L44" s="36">
        <v>0.5</v>
      </c>
      <c r="M44" s="38">
        <f t="shared" si="1"/>
        <v>3.9</v>
      </c>
      <c r="N44" s="38">
        <f>MIN($N$4,M44)</f>
        <v>3.9</v>
      </c>
      <c r="O44" s="39">
        <f t="shared" si="3"/>
        <v>1.6</v>
      </c>
      <c r="P44" s="283">
        <f>ROUND(3.98*J40,2)</f>
        <v>2.39</v>
      </c>
      <c r="Q44" s="238"/>
      <c r="R44" s="141">
        <f>ROUND(P44*$R$4,0)</f>
        <v>1200</v>
      </c>
      <c r="S44" s="141">
        <f>ROUND(P44*$S$4,0)</f>
        <v>1200</v>
      </c>
      <c r="T44" s="226">
        <f>ROUND(P44*$T$4,0)</f>
        <v>1200</v>
      </c>
      <c r="U44" s="238">
        <v>502</v>
      </c>
      <c r="V44" s="141">
        <f>ROUND(P44*$V$4,0)</f>
        <v>1501</v>
      </c>
      <c r="W44" s="141">
        <f>ROUND(P44*$W$4,0)</f>
        <v>1501</v>
      </c>
      <c r="X44" s="226">
        <f>ROUND(P44*$X$4,0)</f>
        <v>1501</v>
      </c>
      <c r="Y44" s="238">
        <v>628</v>
      </c>
      <c r="Z44" s="141">
        <f>ROUND(O44*$Z$4,0)</f>
        <v>1205</v>
      </c>
      <c r="AA44" s="141">
        <f>ROUND(O44*$AA$4,0)</f>
        <v>1205</v>
      </c>
      <c r="AB44" s="226">
        <f>ROUND(O44*$AB$4,0)</f>
        <v>1205</v>
      </c>
      <c r="AC44" s="238">
        <v>753</v>
      </c>
      <c r="AD44" s="141">
        <f t="shared" si="32"/>
        <v>2755</v>
      </c>
      <c r="AE44" s="141">
        <f t="shared" si="32"/>
        <v>1833</v>
      </c>
      <c r="AF44" s="226">
        <f t="shared" si="32"/>
        <v>1833</v>
      </c>
      <c r="AG44" s="141">
        <f t="shared" si="32"/>
        <v>1833</v>
      </c>
      <c r="AH44" s="238">
        <v>1722</v>
      </c>
      <c r="AI44" s="238">
        <v>1145</v>
      </c>
      <c r="AP44" s="3"/>
      <c r="AQ44" s="294"/>
      <c r="AT44" s="295"/>
    </row>
    <row r="45" spans="2:46" x14ac:dyDescent="0.2">
      <c r="B45" s="253"/>
      <c r="C45" s="129"/>
      <c r="D45" s="24"/>
      <c r="E45" s="25"/>
      <c r="F45" s="26"/>
      <c r="G45" s="160"/>
      <c r="H45" s="161"/>
      <c r="I45" s="162"/>
      <c r="J45" s="162"/>
      <c r="K45" s="162"/>
      <c r="L45" s="27"/>
      <c r="M45" s="29"/>
      <c r="N45" s="74"/>
      <c r="O45" s="80"/>
      <c r="P45" s="80"/>
      <c r="Q45" s="238"/>
      <c r="R45" s="139"/>
      <c r="S45" s="139"/>
      <c r="T45" s="221"/>
      <c r="U45" s="238">
        <v>502</v>
      </c>
      <c r="V45" s="139"/>
      <c r="W45" s="139"/>
      <c r="X45" s="221"/>
      <c r="Y45" s="238">
        <v>628</v>
      </c>
      <c r="Z45" s="139"/>
      <c r="AA45" s="139"/>
      <c r="AB45" s="221"/>
      <c r="AC45" s="238"/>
      <c r="AD45" s="139"/>
      <c r="AE45" s="139"/>
      <c r="AF45" s="221"/>
      <c r="AG45" s="139"/>
      <c r="AH45" s="238"/>
      <c r="AI45" s="238"/>
      <c r="AP45" s="3"/>
      <c r="AQ45" s="294"/>
      <c r="AT45" s="295"/>
    </row>
    <row r="46" spans="2:46" ht="63.75" x14ac:dyDescent="0.2">
      <c r="B46" s="253" t="s">
        <v>276</v>
      </c>
      <c r="C46" s="171">
        <v>411</v>
      </c>
      <c r="D46" s="172" t="s">
        <v>277</v>
      </c>
      <c r="E46" s="25" t="s">
        <v>278</v>
      </c>
      <c r="F46" s="26">
        <v>0.11</v>
      </c>
      <c r="G46" s="160"/>
      <c r="H46" s="161"/>
      <c r="I46" s="169">
        <f>ROUND(F46*(1-G46),2)</f>
        <v>0.11</v>
      </c>
      <c r="J46" s="162"/>
      <c r="K46" s="162">
        <v>6.7016798539601456</v>
      </c>
      <c r="L46" s="27">
        <v>0.5</v>
      </c>
      <c r="M46" s="29">
        <f t="shared" si="1"/>
        <v>3.35</v>
      </c>
      <c r="N46" s="87">
        <f t="shared" ref="N46:N59" si="34">MIN($N$4,M46)</f>
        <v>3.35</v>
      </c>
      <c r="O46" s="48">
        <f t="shared" si="3"/>
        <v>0.37</v>
      </c>
      <c r="P46" s="281">
        <f>ROUND($I$46*3.98,2)</f>
        <v>0.44</v>
      </c>
      <c r="Q46" s="238"/>
      <c r="R46" s="140">
        <f t="shared" ref="R46:R59" si="35">ROUND(P46*$R$4,0)</f>
        <v>221</v>
      </c>
      <c r="S46" s="140">
        <f t="shared" ref="S46:S59" si="36">ROUND(P46*$S$4,0)</f>
        <v>221</v>
      </c>
      <c r="T46" s="222">
        <f t="shared" ref="T46:T59" si="37">ROUND(P46*$T$4,0)</f>
        <v>221</v>
      </c>
      <c r="U46" s="238">
        <v>502</v>
      </c>
      <c r="V46" s="140">
        <f t="shared" ref="V46:V59" si="38">ROUND(P46*$V$4,0)</f>
        <v>276</v>
      </c>
      <c r="W46" s="140">
        <f t="shared" ref="W46:W59" si="39">ROUND(P46*$W$4,0)</f>
        <v>276</v>
      </c>
      <c r="X46" s="222">
        <f t="shared" ref="X46:X59" si="40">ROUND(P46*$X$4,0)</f>
        <v>276</v>
      </c>
      <c r="Y46" s="238">
        <v>628</v>
      </c>
      <c r="Z46" s="140">
        <f t="shared" ref="Z46:Z59" si="41">ROUND(O46*$Z$4,0)</f>
        <v>279</v>
      </c>
      <c r="AA46" s="140">
        <f t="shared" ref="AA46:AA59" si="42">ROUND(O46*$AA$4,0)</f>
        <v>279</v>
      </c>
      <c r="AB46" s="222">
        <f t="shared" ref="AB46:AB59" si="43">ROUND(O46*$AB$4,0)</f>
        <v>279</v>
      </c>
      <c r="AC46" s="238">
        <v>753</v>
      </c>
      <c r="AD46" s="140">
        <f t="shared" ref="AD46:AG59" si="44">ROUND($O46*AD$4,0)</f>
        <v>637</v>
      </c>
      <c r="AE46" s="140">
        <f t="shared" si="44"/>
        <v>424</v>
      </c>
      <c r="AF46" s="222">
        <f t="shared" si="44"/>
        <v>424</v>
      </c>
      <c r="AG46" s="140">
        <f t="shared" si="44"/>
        <v>424</v>
      </c>
      <c r="AH46" s="238">
        <v>1722</v>
      </c>
      <c r="AI46" s="238">
        <v>1145</v>
      </c>
      <c r="AP46" s="3"/>
      <c r="AQ46" s="294"/>
      <c r="AT46" s="295"/>
    </row>
    <row r="47" spans="2:46" ht="25.5" x14ac:dyDescent="0.2">
      <c r="B47" s="255" t="s">
        <v>48</v>
      </c>
      <c r="C47" s="127" t="s">
        <v>49</v>
      </c>
      <c r="D47" s="170" t="s">
        <v>50</v>
      </c>
      <c r="E47" s="52" t="s">
        <v>279</v>
      </c>
      <c r="F47" s="3">
        <v>2.91</v>
      </c>
      <c r="G47" s="167"/>
      <c r="H47" s="168"/>
      <c r="I47" s="169">
        <f>ROUND(F47*(1-G47),2)</f>
        <v>2.91</v>
      </c>
      <c r="J47" s="169">
        <v>0.28000000000000003</v>
      </c>
      <c r="K47" s="169">
        <v>6.7016798539601456</v>
      </c>
      <c r="L47" s="54">
        <v>0.5</v>
      </c>
      <c r="M47" s="56">
        <f t="shared" si="1"/>
        <v>3.35</v>
      </c>
      <c r="N47" s="135">
        <f t="shared" si="34"/>
        <v>3.35</v>
      </c>
      <c r="O47" s="57">
        <f t="shared" si="3"/>
        <v>9.75</v>
      </c>
      <c r="P47" s="57">
        <v>0.89</v>
      </c>
      <c r="Q47" s="238"/>
      <c r="R47" s="140">
        <f t="shared" si="35"/>
        <v>447</v>
      </c>
      <c r="S47" s="140">
        <f t="shared" si="36"/>
        <v>447</v>
      </c>
      <c r="T47" s="222">
        <f t="shared" si="37"/>
        <v>447</v>
      </c>
      <c r="U47" s="238">
        <v>502</v>
      </c>
      <c r="V47" s="140">
        <f t="shared" si="38"/>
        <v>559</v>
      </c>
      <c r="W47" s="140">
        <f t="shared" si="39"/>
        <v>559</v>
      </c>
      <c r="X47" s="222">
        <f t="shared" si="40"/>
        <v>559</v>
      </c>
      <c r="Y47" s="238">
        <v>628</v>
      </c>
      <c r="Z47" s="140">
        <f t="shared" si="41"/>
        <v>7342</v>
      </c>
      <c r="AA47" s="140">
        <f t="shared" si="42"/>
        <v>7342</v>
      </c>
      <c r="AB47" s="222">
        <f t="shared" si="43"/>
        <v>7342</v>
      </c>
      <c r="AC47" s="238">
        <v>753</v>
      </c>
      <c r="AD47" s="140">
        <f t="shared" si="44"/>
        <v>16790</v>
      </c>
      <c r="AE47" s="140">
        <f t="shared" si="44"/>
        <v>11168</v>
      </c>
      <c r="AF47" s="222">
        <f t="shared" si="44"/>
        <v>11168</v>
      </c>
      <c r="AG47" s="140">
        <f t="shared" si="44"/>
        <v>11168</v>
      </c>
      <c r="AH47" s="238">
        <v>1722</v>
      </c>
      <c r="AI47" s="238">
        <v>1145</v>
      </c>
      <c r="AP47" s="3"/>
      <c r="AQ47" s="294"/>
      <c r="AT47" s="295"/>
    </row>
    <row r="48" spans="2:46" ht="25.5" x14ac:dyDescent="0.2">
      <c r="B48" s="255" t="s">
        <v>45</v>
      </c>
      <c r="C48" s="127" t="s">
        <v>46</v>
      </c>
      <c r="D48" s="170" t="s">
        <v>47</v>
      </c>
      <c r="E48" s="52" t="s">
        <v>280</v>
      </c>
      <c r="F48" s="53">
        <v>1.25</v>
      </c>
      <c r="G48" s="167"/>
      <c r="H48" s="168"/>
      <c r="I48" s="169">
        <f>ROUND(F48*(1-G48),2)</f>
        <v>1.25</v>
      </c>
      <c r="J48" s="169">
        <v>1.25</v>
      </c>
      <c r="K48" s="169">
        <v>6.7016798539601456</v>
      </c>
      <c r="L48" s="54">
        <v>0.5</v>
      </c>
      <c r="M48" s="56">
        <f t="shared" si="1"/>
        <v>3.35</v>
      </c>
      <c r="N48" s="135">
        <f t="shared" si="34"/>
        <v>3.35</v>
      </c>
      <c r="O48" s="57">
        <f t="shared" si="3"/>
        <v>4.1900000000000004</v>
      </c>
      <c r="P48" s="57">
        <v>3.98</v>
      </c>
      <c r="Q48" s="238"/>
      <c r="R48" s="140">
        <f t="shared" si="35"/>
        <v>1998</v>
      </c>
      <c r="S48" s="140">
        <f t="shared" si="36"/>
        <v>1998</v>
      </c>
      <c r="T48" s="222">
        <f t="shared" si="37"/>
        <v>1998</v>
      </c>
      <c r="U48" s="238">
        <v>502</v>
      </c>
      <c r="V48" s="140">
        <f t="shared" si="38"/>
        <v>2499</v>
      </c>
      <c r="W48" s="140">
        <f t="shared" si="39"/>
        <v>2499</v>
      </c>
      <c r="X48" s="222">
        <f t="shared" si="40"/>
        <v>2499</v>
      </c>
      <c r="Y48" s="238">
        <v>628</v>
      </c>
      <c r="Z48" s="140">
        <f t="shared" si="41"/>
        <v>3155</v>
      </c>
      <c r="AA48" s="140">
        <f t="shared" si="42"/>
        <v>3155</v>
      </c>
      <c r="AB48" s="222">
        <f t="shared" si="43"/>
        <v>3155</v>
      </c>
      <c r="AC48" s="238">
        <v>753</v>
      </c>
      <c r="AD48" s="140">
        <f t="shared" si="44"/>
        <v>7215</v>
      </c>
      <c r="AE48" s="140">
        <f t="shared" si="44"/>
        <v>4799</v>
      </c>
      <c r="AF48" s="222">
        <f t="shared" si="44"/>
        <v>4799</v>
      </c>
      <c r="AG48" s="140">
        <f t="shared" si="44"/>
        <v>4799</v>
      </c>
      <c r="AH48" s="238">
        <v>1722</v>
      </c>
      <c r="AI48" s="238">
        <v>1145</v>
      </c>
      <c r="AP48" s="3"/>
      <c r="AQ48" s="294"/>
      <c r="AT48" s="295"/>
    </row>
    <row r="49" spans="2:46" x14ac:dyDescent="0.2">
      <c r="B49" s="255" t="s">
        <v>281</v>
      </c>
      <c r="C49" s="128">
        <v>433</v>
      </c>
      <c r="D49" s="51" t="s">
        <v>282</v>
      </c>
      <c r="E49" s="52" t="s">
        <v>283</v>
      </c>
      <c r="F49" s="53">
        <v>2.2200000000000002</v>
      </c>
      <c r="G49" s="167"/>
      <c r="H49" s="168"/>
      <c r="I49" s="169">
        <f>ROUND(F49*(1-G49),2)</f>
        <v>2.2200000000000002</v>
      </c>
      <c r="J49" s="169"/>
      <c r="K49" s="169">
        <v>7.8104767609170942</v>
      </c>
      <c r="L49" s="54">
        <v>0.5</v>
      </c>
      <c r="M49" s="56">
        <f t="shared" si="1"/>
        <v>3.9</v>
      </c>
      <c r="N49" s="135">
        <f t="shared" si="34"/>
        <v>3.9</v>
      </c>
      <c r="O49" s="57">
        <f t="shared" si="3"/>
        <v>8.66</v>
      </c>
      <c r="P49" s="279">
        <f>ROUND($J$48*3.98,2)</f>
        <v>4.9800000000000004</v>
      </c>
      <c r="Q49" s="238"/>
      <c r="R49" s="140">
        <f t="shared" si="35"/>
        <v>2500</v>
      </c>
      <c r="S49" s="140">
        <f t="shared" si="36"/>
        <v>2500</v>
      </c>
      <c r="T49" s="222">
        <f t="shared" si="37"/>
        <v>2500</v>
      </c>
      <c r="U49" s="238">
        <v>502</v>
      </c>
      <c r="V49" s="140">
        <f t="shared" si="38"/>
        <v>3127</v>
      </c>
      <c r="W49" s="140">
        <f t="shared" si="39"/>
        <v>3127</v>
      </c>
      <c r="X49" s="222">
        <f t="shared" si="40"/>
        <v>3127</v>
      </c>
      <c r="Y49" s="238">
        <v>628</v>
      </c>
      <c r="Z49" s="140">
        <f t="shared" si="41"/>
        <v>6521</v>
      </c>
      <c r="AA49" s="140">
        <f t="shared" si="42"/>
        <v>6521</v>
      </c>
      <c r="AB49" s="222">
        <f t="shared" si="43"/>
        <v>6521</v>
      </c>
      <c r="AC49" s="238">
        <v>753</v>
      </c>
      <c r="AD49" s="140">
        <f t="shared" si="44"/>
        <v>14913</v>
      </c>
      <c r="AE49" s="140">
        <f t="shared" si="44"/>
        <v>9919</v>
      </c>
      <c r="AF49" s="222">
        <f t="shared" si="44"/>
        <v>9919</v>
      </c>
      <c r="AG49" s="140">
        <f t="shared" si="44"/>
        <v>9919</v>
      </c>
      <c r="AH49" s="238">
        <v>1722</v>
      </c>
      <c r="AI49" s="238">
        <v>1145</v>
      </c>
      <c r="AP49" s="3"/>
      <c r="AQ49" s="294"/>
      <c r="AT49" s="295"/>
    </row>
    <row r="50" spans="2:46" ht="51" x14ac:dyDescent="0.2">
      <c r="B50" s="255" t="s">
        <v>284</v>
      </c>
      <c r="C50" s="128">
        <v>435</v>
      </c>
      <c r="D50" s="170" t="s">
        <v>285</v>
      </c>
      <c r="E50" s="52" t="s">
        <v>286</v>
      </c>
      <c r="F50" s="53">
        <v>3.58</v>
      </c>
      <c r="G50" s="167"/>
      <c r="H50" s="168"/>
      <c r="I50" s="169">
        <f>ROUND(F50*(1-G50),2)</f>
        <v>3.58</v>
      </c>
      <c r="J50" s="169"/>
      <c r="K50" s="169">
        <v>7.8104767609170942</v>
      </c>
      <c r="L50" s="54">
        <v>0.5</v>
      </c>
      <c r="M50" s="56">
        <f t="shared" si="1"/>
        <v>3.9</v>
      </c>
      <c r="N50" s="135">
        <f t="shared" si="34"/>
        <v>3.9</v>
      </c>
      <c r="O50" s="57">
        <f t="shared" si="3"/>
        <v>13.96</v>
      </c>
      <c r="P50" s="279">
        <f>ROUND($J$54*3.98,2)</f>
        <v>5.29</v>
      </c>
      <c r="Q50" s="238"/>
      <c r="R50" s="140">
        <f t="shared" si="35"/>
        <v>2656</v>
      </c>
      <c r="S50" s="140">
        <f t="shared" si="36"/>
        <v>2656</v>
      </c>
      <c r="T50" s="222">
        <f t="shared" si="37"/>
        <v>2656</v>
      </c>
      <c r="U50" s="238">
        <v>502</v>
      </c>
      <c r="V50" s="140">
        <f t="shared" si="38"/>
        <v>3322</v>
      </c>
      <c r="W50" s="140">
        <f t="shared" si="39"/>
        <v>3322</v>
      </c>
      <c r="X50" s="222">
        <f t="shared" si="40"/>
        <v>3322</v>
      </c>
      <c r="Y50" s="238">
        <v>628</v>
      </c>
      <c r="Z50" s="140">
        <f t="shared" si="41"/>
        <v>10512</v>
      </c>
      <c r="AA50" s="140">
        <f t="shared" si="42"/>
        <v>10512</v>
      </c>
      <c r="AB50" s="222">
        <f t="shared" si="43"/>
        <v>10512</v>
      </c>
      <c r="AC50" s="238">
        <v>753</v>
      </c>
      <c r="AD50" s="140">
        <f t="shared" si="44"/>
        <v>24039</v>
      </c>
      <c r="AE50" s="140">
        <f t="shared" si="44"/>
        <v>15990</v>
      </c>
      <c r="AF50" s="222">
        <f t="shared" si="44"/>
        <v>15990</v>
      </c>
      <c r="AG50" s="140">
        <f t="shared" si="44"/>
        <v>15990</v>
      </c>
      <c r="AH50" s="238">
        <v>1722</v>
      </c>
      <c r="AI50" s="238">
        <v>1145</v>
      </c>
      <c r="AP50" s="3"/>
      <c r="AQ50" s="294"/>
      <c r="AT50" s="295"/>
    </row>
    <row r="51" spans="2:46" ht="51" x14ac:dyDescent="0.2">
      <c r="B51" s="255" t="s">
        <v>287</v>
      </c>
      <c r="C51" s="128">
        <v>436</v>
      </c>
      <c r="D51" s="170" t="s">
        <v>288</v>
      </c>
      <c r="E51" s="52" t="s">
        <v>286</v>
      </c>
      <c r="F51" s="53">
        <v>1.5</v>
      </c>
      <c r="G51" s="167"/>
      <c r="H51" s="168"/>
      <c r="I51" s="169">
        <f t="shared" ref="I51:I59" si="45">ROUND(F51*(1-G51),2)</f>
        <v>1.5</v>
      </c>
      <c r="J51" s="169"/>
      <c r="K51" s="169">
        <v>7.8104767609170942</v>
      </c>
      <c r="L51" s="54">
        <v>0.5</v>
      </c>
      <c r="M51" s="56">
        <f t="shared" si="1"/>
        <v>3.9</v>
      </c>
      <c r="N51" s="135">
        <f t="shared" si="34"/>
        <v>3.9</v>
      </c>
      <c r="O51" s="57">
        <f t="shared" si="3"/>
        <v>5.85</v>
      </c>
      <c r="P51" s="279">
        <f>ROUND($J$54*3.98,2)</f>
        <v>5.29</v>
      </c>
      <c r="Q51" s="238"/>
      <c r="R51" s="140">
        <f t="shared" si="35"/>
        <v>2656</v>
      </c>
      <c r="S51" s="140">
        <f t="shared" si="36"/>
        <v>2656</v>
      </c>
      <c r="T51" s="222">
        <f t="shared" si="37"/>
        <v>2656</v>
      </c>
      <c r="U51" s="238">
        <v>502</v>
      </c>
      <c r="V51" s="140">
        <f t="shared" si="38"/>
        <v>3322</v>
      </c>
      <c r="W51" s="140">
        <f t="shared" si="39"/>
        <v>3322</v>
      </c>
      <c r="X51" s="222">
        <f t="shared" si="40"/>
        <v>3322</v>
      </c>
      <c r="Y51" s="238">
        <v>628</v>
      </c>
      <c r="Z51" s="140">
        <f t="shared" si="41"/>
        <v>4405</v>
      </c>
      <c r="AA51" s="140">
        <f t="shared" si="42"/>
        <v>4405</v>
      </c>
      <c r="AB51" s="222">
        <f t="shared" si="43"/>
        <v>4405</v>
      </c>
      <c r="AC51" s="238">
        <v>753</v>
      </c>
      <c r="AD51" s="140">
        <f t="shared" si="44"/>
        <v>10074</v>
      </c>
      <c r="AE51" s="140">
        <f t="shared" si="44"/>
        <v>6701</v>
      </c>
      <c r="AF51" s="222">
        <f t="shared" si="44"/>
        <v>6701</v>
      </c>
      <c r="AG51" s="140">
        <f t="shared" si="44"/>
        <v>6701</v>
      </c>
      <c r="AH51" s="238">
        <v>1722</v>
      </c>
      <c r="AI51" s="238">
        <v>1145</v>
      </c>
      <c r="AP51" s="3"/>
      <c r="AQ51" s="294"/>
      <c r="AT51" s="295"/>
    </row>
    <row r="52" spans="2:46" ht="25.5" x14ac:dyDescent="0.2">
      <c r="B52" s="255" t="s">
        <v>289</v>
      </c>
      <c r="C52" s="128">
        <v>437</v>
      </c>
      <c r="D52" s="170" t="s">
        <v>290</v>
      </c>
      <c r="E52" s="52" t="s">
        <v>291</v>
      </c>
      <c r="F52" s="53">
        <v>1.3</v>
      </c>
      <c r="G52" s="167"/>
      <c r="H52" s="168"/>
      <c r="I52" s="169">
        <f t="shared" si="45"/>
        <v>1.3</v>
      </c>
      <c r="J52" s="169"/>
      <c r="K52" s="169">
        <v>7.8104767609170942</v>
      </c>
      <c r="L52" s="54">
        <v>0.5</v>
      </c>
      <c r="M52" s="56">
        <f t="shared" si="1"/>
        <v>3.9</v>
      </c>
      <c r="N52" s="135">
        <f t="shared" si="34"/>
        <v>3.9</v>
      </c>
      <c r="O52" s="57">
        <f t="shared" si="3"/>
        <v>5.07</v>
      </c>
      <c r="P52" s="279">
        <f>P51</f>
        <v>5.29</v>
      </c>
      <c r="Q52" s="238"/>
      <c r="R52" s="140">
        <f t="shared" si="35"/>
        <v>2656</v>
      </c>
      <c r="S52" s="140">
        <f t="shared" si="36"/>
        <v>2656</v>
      </c>
      <c r="T52" s="222">
        <f t="shared" si="37"/>
        <v>2656</v>
      </c>
      <c r="U52" s="238">
        <v>502</v>
      </c>
      <c r="V52" s="140">
        <f t="shared" si="38"/>
        <v>3322</v>
      </c>
      <c r="W52" s="140">
        <f t="shared" si="39"/>
        <v>3322</v>
      </c>
      <c r="X52" s="222">
        <f t="shared" si="40"/>
        <v>3322</v>
      </c>
      <c r="Y52" s="238">
        <v>628</v>
      </c>
      <c r="Z52" s="140">
        <f t="shared" si="41"/>
        <v>3818</v>
      </c>
      <c r="AA52" s="140">
        <f t="shared" si="42"/>
        <v>3818</v>
      </c>
      <c r="AB52" s="222">
        <f t="shared" si="43"/>
        <v>3818</v>
      </c>
      <c r="AC52" s="238">
        <v>753</v>
      </c>
      <c r="AD52" s="140">
        <f t="shared" si="44"/>
        <v>8731</v>
      </c>
      <c r="AE52" s="140">
        <f t="shared" si="44"/>
        <v>5807</v>
      </c>
      <c r="AF52" s="222">
        <f t="shared" si="44"/>
        <v>5807</v>
      </c>
      <c r="AG52" s="140">
        <f t="shared" si="44"/>
        <v>5807</v>
      </c>
      <c r="AH52" s="238">
        <v>1722</v>
      </c>
      <c r="AI52" s="238">
        <v>1145</v>
      </c>
      <c r="AP52" s="3"/>
      <c r="AQ52" s="294"/>
      <c r="AT52" s="295"/>
    </row>
    <row r="53" spans="2:46" ht="25.5" x14ac:dyDescent="0.2">
      <c r="B53" s="255" t="s">
        <v>292</v>
      </c>
      <c r="C53" s="128" t="s">
        <v>293</v>
      </c>
      <c r="D53" s="170" t="s">
        <v>294</v>
      </c>
      <c r="E53" s="52" t="s">
        <v>286</v>
      </c>
      <c r="F53" s="53">
        <v>4.8</v>
      </c>
      <c r="G53" s="167"/>
      <c r="H53" s="168"/>
      <c r="I53" s="169">
        <f t="shared" si="45"/>
        <v>4.8</v>
      </c>
      <c r="J53" s="169">
        <v>13.73</v>
      </c>
      <c r="K53" s="169">
        <v>7.8104767609170942</v>
      </c>
      <c r="L53" s="54">
        <v>0.5</v>
      </c>
      <c r="M53" s="56">
        <f t="shared" si="1"/>
        <v>3.9</v>
      </c>
      <c r="N53" s="135">
        <f t="shared" si="34"/>
        <v>3.9</v>
      </c>
      <c r="O53" s="57">
        <f t="shared" si="3"/>
        <v>18.72</v>
      </c>
      <c r="P53" s="279">
        <f>ROUND(J53*3.98,2)</f>
        <v>54.65</v>
      </c>
      <c r="Q53" s="285"/>
      <c r="R53" s="140">
        <f t="shared" si="35"/>
        <v>27434</v>
      </c>
      <c r="S53" s="140">
        <f t="shared" si="36"/>
        <v>27434</v>
      </c>
      <c r="T53" s="222">
        <f t="shared" si="37"/>
        <v>27434</v>
      </c>
      <c r="U53" s="238">
        <v>502</v>
      </c>
      <c r="V53" s="140">
        <f t="shared" si="38"/>
        <v>34320</v>
      </c>
      <c r="W53" s="140">
        <f t="shared" si="39"/>
        <v>34320</v>
      </c>
      <c r="X53" s="222">
        <f t="shared" si="40"/>
        <v>34320</v>
      </c>
      <c r="Y53" s="238">
        <v>628</v>
      </c>
      <c r="Z53" s="140">
        <f t="shared" si="41"/>
        <v>14096</v>
      </c>
      <c r="AA53" s="140">
        <f t="shared" si="42"/>
        <v>14096</v>
      </c>
      <c r="AB53" s="222">
        <f t="shared" si="43"/>
        <v>14096</v>
      </c>
      <c r="AC53" s="238">
        <v>753</v>
      </c>
      <c r="AD53" s="140">
        <f t="shared" si="44"/>
        <v>32236</v>
      </c>
      <c r="AE53" s="140">
        <f t="shared" si="44"/>
        <v>21442</v>
      </c>
      <c r="AF53" s="222">
        <f t="shared" si="44"/>
        <v>21442</v>
      </c>
      <c r="AG53" s="140">
        <f t="shared" si="44"/>
        <v>21442</v>
      </c>
      <c r="AH53" s="238">
        <v>1722</v>
      </c>
      <c r="AI53" s="238">
        <v>1145</v>
      </c>
      <c r="AP53" s="3"/>
      <c r="AQ53" s="294"/>
      <c r="AT53" s="295"/>
    </row>
    <row r="54" spans="2:46" x14ac:dyDescent="0.2">
      <c r="B54" s="255" t="s">
        <v>54</v>
      </c>
      <c r="C54" s="127" t="s">
        <v>55</v>
      </c>
      <c r="D54" s="51" t="s">
        <v>56</v>
      </c>
      <c r="E54" s="52" t="s">
        <v>286</v>
      </c>
      <c r="F54" s="53">
        <v>1.33</v>
      </c>
      <c r="G54" s="167"/>
      <c r="H54" s="168"/>
      <c r="I54" s="169">
        <f t="shared" si="45"/>
        <v>1.33</v>
      </c>
      <c r="J54" s="169">
        <v>1.33</v>
      </c>
      <c r="K54" s="169">
        <v>7.8104767609170942</v>
      </c>
      <c r="L54" s="54">
        <v>0.5</v>
      </c>
      <c r="M54" s="56">
        <f t="shared" si="1"/>
        <v>3.9</v>
      </c>
      <c r="N54" s="135">
        <f t="shared" si="34"/>
        <v>3.9</v>
      </c>
      <c r="O54" s="57">
        <f t="shared" si="3"/>
        <v>5.19</v>
      </c>
      <c r="P54" s="57">
        <v>4.2300000000000004</v>
      </c>
      <c r="Q54" s="238"/>
      <c r="R54" s="140">
        <f t="shared" si="35"/>
        <v>2123</v>
      </c>
      <c r="S54" s="140">
        <f t="shared" si="36"/>
        <v>2123</v>
      </c>
      <c r="T54" s="222">
        <f t="shared" si="37"/>
        <v>2123</v>
      </c>
      <c r="U54" s="238">
        <v>502</v>
      </c>
      <c r="V54" s="140">
        <f t="shared" si="38"/>
        <v>2656</v>
      </c>
      <c r="W54" s="140">
        <f t="shared" si="39"/>
        <v>2656</v>
      </c>
      <c r="X54" s="222">
        <f t="shared" si="40"/>
        <v>2656</v>
      </c>
      <c r="Y54" s="238">
        <v>628</v>
      </c>
      <c r="Z54" s="140">
        <f t="shared" si="41"/>
        <v>3908</v>
      </c>
      <c r="AA54" s="140">
        <f t="shared" si="42"/>
        <v>3908</v>
      </c>
      <c r="AB54" s="222">
        <f t="shared" si="43"/>
        <v>3908</v>
      </c>
      <c r="AC54" s="238">
        <v>753</v>
      </c>
      <c r="AD54" s="140">
        <f t="shared" si="44"/>
        <v>8937</v>
      </c>
      <c r="AE54" s="140">
        <f t="shared" si="44"/>
        <v>5945</v>
      </c>
      <c r="AF54" s="222">
        <f t="shared" si="44"/>
        <v>5945</v>
      </c>
      <c r="AG54" s="140">
        <f t="shared" si="44"/>
        <v>5945</v>
      </c>
      <c r="AH54" s="238">
        <v>1722</v>
      </c>
      <c r="AI54" s="238">
        <v>1145</v>
      </c>
      <c r="AP54" s="3"/>
      <c r="AQ54" s="294"/>
      <c r="AT54" s="295"/>
    </row>
    <row r="55" spans="2:46" ht="51" x14ac:dyDescent="0.2">
      <c r="B55" s="257" t="s">
        <v>295</v>
      </c>
      <c r="C55" s="130">
        <v>473</v>
      </c>
      <c r="D55" s="173" t="s">
        <v>296</v>
      </c>
      <c r="E55" s="52" t="s">
        <v>286</v>
      </c>
      <c r="F55" s="63">
        <v>22.61</v>
      </c>
      <c r="G55" s="174"/>
      <c r="H55" s="175"/>
      <c r="I55" s="169">
        <f t="shared" si="45"/>
        <v>22.61</v>
      </c>
      <c r="J55" s="178"/>
      <c r="K55" s="178">
        <v>7.8104767609170942</v>
      </c>
      <c r="L55" s="64">
        <v>0.5</v>
      </c>
      <c r="M55" s="135">
        <f t="shared" si="1"/>
        <v>3.9</v>
      </c>
      <c r="N55" s="135">
        <f t="shared" si="34"/>
        <v>3.9</v>
      </c>
      <c r="O55" s="57">
        <f t="shared" si="3"/>
        <v>88.18</v>
      </c>
      <c r="P55" s="279">
        <f>P53</f>
        <v>54.65</v>
      </c>
      <c r="Q55" s="238"/>
      <c r="R55" s="140">
        <f t="shared" si="35"/>
        <v>27434</v>
      </c>
      <c r="S55" s="140">
        <f t="shared" si="36"/>
        <v>27434</v>
      </c>
      <c r="T55" s="222">
        <f t="shared" si="37"/>
        <v>27434</v>
      </c>
      <c r="U55" s="238">
        <v>502</v>
      </c>
      <c r="V55" s="140">
        <f t="shared" si="38"/>
        <v>34320</v>
      </c>
      <c r="W55" s="140">
        <f t="shared" si="39"/>
        <v>34320</v>
      </c>
      <c r="X55" s="222">
        <f t="shared" si="40"/>
        <v>34320</v>
      </c>
      <c r="Y55" s="238">
        <v>628</v>
      </c>
      <c r="Z55" s="140">
        <f t="shared" si="41"/>
        <v>66400</v>
      </c>
      <c r="AA55" s="140">
        <f t="shared" si="42"/>
        <v>66400</v>
      </c>
      <c r="AB55" s="222">
        <f t="shared" si="43"/>
        <v>66400</v>
      </c>
      <c r="AC55" s="238">
        <v>753</v>
      </c>
      <c r="AD55" s="140">
        <f t="shared" si="44"/>
        <v>151846</v>
      </c>
      <c r="AE55" s="140">
        <f t="shared" si="44"/>
        <v>101001</v>
      </c>
      <c r="AF55" s="222">
        <f t="shared" si="44"/>
        <v>101001</v>
      </c>
      <c r="AG55" s="140">
        <f t="shared" si="44"/>
        <v>101001</v>
      </c>
      <c r="AH55" s="238">
        <v>1722</v>
      </c>
      <c r="AI55" s="238">
        <v>1145</v>
      </c>
      <c r="AP55" s="3"/>
      <c r="AQ55" s="294"/>
      <c r="AT55" s="295"/>
    </row>
    <row r="56" spans="2:46" x14ac:dyDescent="0.2">
      <c r="B56" s="257" t="s">
        <v>297</v>
      </c>
      <c r="C56" s="130">
        <v>488</v>
      </c>
      <c r="D56" s="61" t="s">
        <v>298</v>
      </c>
      <c r="E56" s="52" t="s">
        <v>299</v>
      </c>
      <c r="F56" s="63">
        <v>16.43</v>
      </c>
      <c r="G56" s="174"/>
      <c r="H56" s="175"/>
      <c r="I56" s="169">
        <f t="shared" si="45"/>
        <v>16.43</v>
      </c>
      <c r="J56" s="178"/>
      <c r="K56" s="178">
        <v>6.7016798539601456</v>
      </c>
      <c r="L56" s="64">
        <v>0.5</v>
      </c>
      <c r="M56" s="135">
        <f t="shared" si="1"/>
        <v>3.35</v>
      </c>
      <c r="N56" s="135">
        <f t="shared" si="34"/>
        <v>3.35</v>
      </c>
      <c r="O56" s="57">
        <f t="shared" si="3"/>
        <v>55.04</v>
      </c>
      <c r="P56" s="279">
        <f>P55</f>
        <v>54.65</v>
      </c>
      <c r="Q56" s="238"/>
      <c r="R56" s="140">
        <f t="shared" si="35"/>
        <v>27434</v>
      </c>
      <c r="S56" s="140">
        <f t="shared" si="36"/>
        <v>27434</v>
      </c>
      <c r="T56" s="222">
        <f t="shared" si="37"/>
        <v>27434</v>
      </c>
      <c r="U56" s="238">
        <v>502</v>
      </c>
      <c r="V56" s="140">
        <f t="shared" si="38"/>
        <v>34320</v>
      </c>
      <c r="W56" s="140">
        <f t="shared" si="39"/>
        <v>34320</v>
      </c>
      <c r="X56" s="222">
        <f t="shared" si="40"/>
        <v>34320</v>
      </c>
      <c r="Y56" s="238">
        <v>628</v>
      </c>
      <c r="Z56" s="140">
        <f t="shared" si="41"/>
        <v>41445</v>
      </c>
      <c r="AA56" s="140">
        <f t="shared" si="42"/>
        <v>41445</v>
      </c>
      <c r="AB56" s="222">
        <f t="shared" si="43"/>
        <v>41445</v>
      </c>
      <c r="AC56" s="238">
        <v>753</v>
      </c>
      <c r="AD56" s="140">
        <f t="shared" si="44"/>
        <v>94779</v>
      </c>
      <c r="AE56" s="140">
        <f t="shared" si="44"/>
        <v>63043</v>
      </c>
      <c r="AF56" s="222">
        <f t="shared" si="44"/>
        <v>63043</v>
      </c>
      <c r="AG56" s="140">
        <f t="shared" si="44"/>
        <v>63043</v>
      </c>
      <c r="AH56" s="238">
        <v>1722</v>
      </c>
      <c r="AI56" s="238">
        <v>1145</v>
      </c>
      <c r="AP56" s="3"/>
      <c r="AQ56" s="294"/>
      <c r="AT56" s="295"/>
    </row>
    <row r="57" spans="2:46" x14ac:dyDescent="0.2">
      <c r="B57" s="257" t="s">
        <v>300</v>
      </c>
      <c r="C57" s="130">
        <v>492</v>
      </c>
      <c r="D57" s="61" t="s">
        <v>301</v>
      </c>
      <c r="E57" s="52" t="s">
        <v>286</v>
      </c>
      <c r="F57" s="63">
        <v>3.45</v>
      </c>
      <c r="G57" s="174"/>
      <c r="H57" s="175"/>
      <c r="I57" s="169">
        <f t="shared" si="45"/>
        <v>3.45</v>
      </c>
      <c r="J57" s="178"/>
      <c r="K57" s="178">
        <v>7.8104767609170942</v>
      </c>
      <c r="L57" s="64">
        <v>0.5</v>
      </c>
      <c r="M57" s="135">
        <f t="shared" si="1"/>
        <v>3.9</v>
      </c>
      <c r="N57" s="135">
        <f t="shared" si="34"/>
        <v>3.9</v>
      </c>
      <c r="O57" s="57">
        <f t="shared" si="3"/>
        <v>13.46</v>
      </c>
      <c r="P57" s="279">
        <f>ROUND(J54*3.98,2)</f>
        <v>5.29</v>
      </c>
      <c r="Q57" s="238"/>
      <c r="R57" s="140">
        <f t="shared" si="35"/>
        <v>2656</v>
      </c>
      <c r="S57" s="140">
        <f t="shared" si="36"/>
        <v>2656</v>
      </c>
      <c r="T57" s="222">
        <f t="shared" si="37"/>
        <v>2656</v>
      </c>
      <c r="U57" s="238">
        <v>502</v>
      </c>
      <c r="V57" s="140">
        <f t="shared" si="38"/>
        <v>3322</v>
      </c>
      <c r="W57" s="140">
        <f t="shared" si="39"/>
        <v>3322</v>
      </c>
      <c r="X57" s="222">
        <f t="shared" si="40"/>
        <v>3322</v>
      </c>
      <c r="Y57" s="238">
        <v>628</v>
      </c>
      <c r="Z57" s="140">
        <f t="shared" si="41"/>
        <v>10135</v>
      </c>
      <c r="AA57" s="140">
        <f t="shared" si="42"/>
        <v>10135</v>
      </c>
      <c r="AB57" s="222">
        <f t="shared" si="43"/>
        <v>10135</v>
      </c>
      <c r="AC57" s="238">
        <v>753</v>
      </c>
      <c r="AD57" s="140">
        <f t="shared" si="44"/>
        <v>23178</v>
      </c>
      <c r="AE57" s="140">
        <f t="shared" si="44"/>
        <v>15417</v>
      </c>
      <c r="AF57" s="222">
        <f t="shared" si="44"/>
        <v>15417</v>
      </c>
      <c r="AG57" s="140">
        <f t="shared" si="44"/>
        <v>15417</v>
      </c>
      <c r="AH57" s="238">
        <v>1722</v>
      </c>
      <c r="AI57" s="238">
        <v>1145</v>
      </c>
      <c r="AP57" s="3"/>
      <c r="AQ57" s="294"/>
      <c r="AT57" s="295"/>
    </row>
    <row r="58" spans="2:46" ht="38.25" x14ac:dyDescent="0.2">
      <c r="B58" s="257" t="s">
        <v>302</v>
      </c>
      <c r="C58" s="130">
        <v>493</v>
      </c>
      <c r="D58" s="173" t="s">
        <v>303</v>
      </c>
      <c r="E58" s="52" t="s">
        <v>286</v>
      </c>
      <c r="F58" s="63">
        <v>6.29</v>
      </c>
      <c r="G58" s="174"/>
      <c r="H58" s="175"/>
      <c r="I58" s="169">
        <f t="shared" si="45"/>
        <v>6.29</v>
      </c>
      <c r="J58" s="178"/>
      <c r="K58" s="178">
        <v>7.8104767609170942</v>
      </c>
      <c r="L58" s="64">
        <v>0.5</v>
      </c>
      <c r="M58" s="135">
        <f t="shared" si="1"/>
        <v>3.9</v>
      </c>
      <c r="N58" s="135">
        <f t="shared" si="34"/>
        <v>3.9</v>
      </c>
      <c r="O58" s="57">
        <f t="shared" si="3"/>
        <v>24.53</v>
      </c>
      <c r="P58" s="279">
        <f>P57</f>
        <v>5.29</v>
      </c>
      <c r="Q58" s="238"/>
      <c r="R58" s="140">
        <f t="shared" si="35"/>
        <v>2656</v>
      </c>
      <c r="S58" s="140">
        <f t="shared" si="36"/>
        <v>2656</v>
      </c>
      <c r="T58" s="222">
        <f t="shared" si="37"/>
        <v>2656</v>
      </c>
      <c r="U58" s="238">
        <v>502</v>
      </c>
      <c r="V58" s="140">
        <f t="shared" si="38"/>
        <v>3322</v>
      </c>
      <c r="W58" s="140">
        <f t="shared" si="39"/>
        <v>3322</v>
      </c>
      <c r="X58" s="222">
        <f t="shared" si="40"/>
        <v>3322</v>
      </c>
      <c r="Y58" s="238">
        <v>628</v>
      </c>
      <c r="Z58" s="140">
        <f t="shared" si="41"/>
        <v>18471</v>
      </c>
      <c r="AA58" s="140">
        <f t="shared" si="42"/>
        <v>18471</v>
      </c>
      <c r="AB58" s="222">
        <f t="shared" si="43"/>
        <v>18471</v>
      </c>
      <c r="AC58" s="238">
        <v>753</v>
      </c>
      <c r="AD58" s="140">
        <f t="shared" si="44"/>
        <v>42241</v>
      </c>
      <c r="AE58" s="140">
        <f t="shared" si="44"/>
        <v>28097</v>
      </c>
      <c r="AF58" s="222">
        <f t="shared" si="44"/>
        <v>28097</v>
      </c>
      <c r="AG58" s="140">
        <f t="shared" si="44"/>
        <v>28097</v>
      </c>
      <c r="AH58" s="238">
        <v>1722</v>
      </c>
      <c r="AI58" s="238">
        <v>1145</v>
      </c>
      <c r="AP58" s="3"/>
      <c r="AQ58" s="294"/>
      <c r="AT58" s="295"/>
    </row>
    <row r="59" spans="2:46" ht="13.5" thickBot="1" x14ac:dyDescent="0.25">
      <c r="B59" s="254" t="s">
        <v>51</v>
      </c>
      <c r="C59" s="126" t="s">
        <v>52</v>
      </c>
      <c r="D59" s="33" t="s">
        <v>53</v>
      </c>
      <c r="E59" s="34" t="s">
        <v>286</v>
      </c>
      <c r="F59" s="35">
        <v>2.5</v>
      </c>
      <c r="G59" s="164"/>
      <c r="H59" s="165"/>
      <c r="I59" s="166">
        <f t="shared" si="45"/>
        <v>2.5</v>
      </c>
      <c r="J59" s="166"/>
      <c r="K59" s="166">
        <v>7.8104767609170942</v>
      </c>
      <c r="L59" s="36">
        <v>0.5</v>
      </c>
      <c r="M59" s="38">
        <f t="shared" si="1"/>
        <v>3.9</v>
      </c>
      <c r="N59" s="38">
        <f t="shared" si="34"/>
        <v>3.9</v>
      </c>
      <c r="O59" s="39">
        <f>ROUND(N59*$I59,2)</f>
        <v>9.75</v>
      </c>
      <c r="P59" s="39">
        <v>7.35</v>
      </c>
      <c r="Q59" s="238"/>
      <c r="R59" s="141">
        <f t="shared" si="35"/>
        <v>3690</v>
      </c>
      <c r="S59" s="141">
        <f t="shared" si="36"/>
        <v>3690</v>
      </c>
      <c r="T59" s="226">
        <f t="shared" si="37"/>
        <v>3690</v>
      </c>
      <c r="U59" s="238">
        <v>502</v>
      </c>
      <c r="V59" s="141">
        <f t="shared" si="38"/>
        <v>4616</v>
      </c>
      <c r="W59" s="141">
        <f t="shared" si="39"/>
        <v>4616</v>
      </c>
      <c r="X59" s="226">
        <f t="shared" si="40"/>
        <v>4616</v>
      </c>
      <c r="Y59" s="238">
        <v>628</v>
      </c>
      <c r="Z59" s="141">
        <f t="shared" si="41"/>
        <v>7342</v>
      </c>
      <c r="AA59" s="141">
        <f t="shared" si="42"/>
        <v>7342</v>
      </c>
      <c r="AB59" s="226">
        <f t="shared" si="43"/>
        <v>7342</v>
      </c>
      <c r="AC59" s="238">
        <v>753</v>
      </c>
      <c r="AD59" s="141">
        <f t="shared" si="44"/>
        <v>16790</v>
      </c>
      <c r="AE59" s="141">
        <f t="shared" si="44"/>
        <v>11168</v>
      </c>
      <c r="AF59" s="226">
        <f t="shared" si="44"/>
        <v>11168</v>
      </c>
      <c r="AG59" s="141">
        <f t="shared" si="44"/>
        <v>11168</v>
      </c>
      <c r="AH59" s="238">
        <v>1722</v>
      </c>
      <c r="AI59" s="238">
        <v>1145</v>
      </c>
      <c r="AP59" s="3"/>
      <c r="AQ59" s="294"/>
      <c r="AT59" s="295"/>
    </row>
    <row r="60" spans="2:46" x14ac:dyDescent="0.2">
      <c r="B60" s="253"/>
      <c r="C60" s="129"/>
      <c r="D60" s="24"/>
      <c r="E60" s="25"/>
      <c r="F60" s="26"/>
      <c r="G60" s="160"/>
      <c r="H60" s="161"/>
      <c r="I60" s="162"/>
      <c r="J60" s="162"/>
      <c r="K60" s="162"/>
      <c r="L60" s="27"/>
      <c r="M60" s="29"/>
      <c r="N60" s="29"/>
      <c r="O60" s="80"/>
      <c r="P60" s="80"/>
      <c r="Q60" s="238"/>
      <c r="R60" s="139"/>
      <c r="S60" s="139"/>
      <c r="T60" s="221"/>
      <c r="U60" s="238">
        <v>502</v>
      </c>
      <c r="V60" s="139"/>
      <c r="W60" s="139"/>
      <c r="X60" s="221"/>
      <c r="Y60" s="238">
        <v>628</v>
      </c>
      <c r="Z60" s="139"/>
      <c r="AA60" s="139"/>
      <c r="AB60" s="221"/>
      <c r="AC60" s="238">
        <v>753</v>
      </c>
      <c r="AD60" s="139"/>
      <c r="AE60" s="139"/>
      <c r="AF60" s="221"/>
      <c r="AG60" s="139"/>
      <c r="AH60" s="238">
        <v>1722</v>
      </c>
      <c r="AI60" s="238">
        <v>1145</v>
      </c>
      <c r="AP60" s="3"/>
      <c r="AQ60" s="294"/>
      <c r="AT60" s="295"/>
    </row>
    <row r="61" spans="2:46" x14ac:dyDescent="0.2">
      <c r="B61" s="253" t="s">
        <v>304</v>
      </c>
      <c r="C61" s="171">
        <v>520</v>
      </c>
      <c r="D61" s="24" t="s">
        <v>305</v>
      </c>
      <c r="E61" s="52" t="s">
        <v>67</v>
      </c>
      <c r="F61" s="26">
        <v>0.16</v>
      </c>
      <c r="G61" s="160"/>
      <c r="H61" s="161"/>
      <c r="I61" s="55">
        <f t="shared" ref="I61:I75" si="46">ROUND(F61*(1-G61),2)</f>
        <v>0.16</v>
      </c>
      <c r="J61" s="28"/>
      <c r="K61" s="162">
        <v>4.8147852902493398</v>
      </c>
      <c r="L61" s="27">
        <v>0.5</v>
      </c>
      <c r="M61" s="29">
        <f t="shared" si="1"/>
        <v>2.4</v>
      </c>
      <c r="N61" s="29">
        <f t="shared" ref="N61:N75" si="47">MIN($N$4,M61)</f>
        <v>2.4</v>
      </c>
      <c r="O61" s="48">
        <f t="shared" si="3"/>
        <v>0.38</v>
      </c>
      <c r="P61" s="281">
        <f>ROUND($J$62*2.41,2)</f>
        <v>0.41</v>
      </c>
      <c r="Q61" s="238"/>
      <c r="R61" s="140">
        <f t="shared" ref="R61:R75" si="48">ROUND(P61*$R$4,0)</f>
        <v>206</v>
      </c>
      <c r="S61" s="140">
        <f t="shared" ref="S61:S75" si="49">ROUND(P61*$S$4,0)</f>
        <v>206</v>
      </c>
      <c r="T61" s="222">
        <f t="shared" ref="T61:T75" si="50">ROUND(P61*$T$4,0)</f>
        <v>206</v>
      </c>
      <c r="U61" s="238">
        <v>502</v>
      </c>
      <c r="V61" s="140">
        <f t="shared" ref="V61:V75" si="51">ROUND(P61*$V$4,0)</f>
        <v>257</v>
      </c>
      <c r="W61" s="140">
        <f t="shared" ref="W61:W75" si="52">ROUND(P61*$W$4,0)</f>
        <v>257</v>
      </c>
      <c r="X61" s="222">
        <f t="shared" ref="X61:X75" si="53">ROUND(P61*$X$4,0)</f>
        <v>257</v>
      </c>
      <c r="Y61" s="238">
        <v>628</v>
      </c>
      <c r="Z61" s="140">
        <f t="shared" ref="Z61:Z75" si="54">ROUND(O61*$Z$4,0)</f>
        <v>286</v>
      </c>
      <c r="AA61" s="140">
        <f t="shared" ref="AA61:AA75" si="55">ROUND(O61*$AA$4,0)</f>
        <v>286</v>
      </c>
      <c r="AB61" s="222">
        <f t="shared" ref="AB61:AB75" si="56">ROUND(O61*$AB$4,0)</f>
        <v>286</v>
      </c>
      <c r="AC61" s="238">
        <v>753</v>
      </c>
      <c r="AD61" s="140">
        <f t="shared" ref="AD61:AG75" si="57">ROUND($O61*AD$4,0)</f>
        <v>654</v>
      </c>
      <c r="AE61" s="140">
        <f t="shared" si="57"/>
        <v>435</v>
      </c>
      <c r="AF61" s="222">
        <f t="shared" si="57"/>
        <v>435</v>
      </c>
      <c r="AG61" s="140">
        <f t="shared" si="57"/>
        <v>435</v>
      </c>
      <c r="AH61" s="238">
        <v>1722</v>
      </c>
      <c r="AI61" s="238">
        <v>1145</v>
      </c>
      <c r="AP61" s="3"/>
      <c r="AQ61" s="294"/>
      <c r="AT61" s="295"/>
    </row>
    <row r="62" spans="2:46" x14ac:dyDescent="0.2">
      <c r="B62" s="253" t="s">
        <v>306</v>
      </c>
      <c r="C62" s="171" t="s">
        <v>65</v>
      </c>
      <c r="D62" s="24" t="s">
        <v>66</v>
      </c>
      <c r="E62" s="52" t="s">
        <v>67</v>
      </c>
      <c r="F62" s="26">
        <v>0.15</v>
      </c>
      <c r="G62" s="160"/>
      <c r="H62" s="161"/>
      <c r="I62" s="55">
        <f t="shared" si="46"/>
        <v>0.15</v>
      </c>
      <c r="J62" s="28">
        <v>0.17</v>
      </c>
      <c r="K62" s="162">
        <v>4.8147852902493398</v>
      </c>
      <c r="L62" s="27">
        <v>0.5</v>
      </c>
      <c r="M62" s="29">
        <f t="shared" si="1"/>
        <v>2.4</v>
      </c>
      <c r="N62" s="29">
        <f t="shared" si="47"/>
        <v>2.4</v>
      </c>
      <c r="O62" s="57">
        <f t="shared" si="3"/>
        <v>0.36</v>
      </c>
      <c r="P62" s="57">
        <v>0.28999999999999998</v>
      </c>
      <c r="Q62" s="238"/>
      <c r="R62" s="140">
        <f t="shared" si="48"/>
        <v>146</v>
      </c>
      <c r="S62" s="140">
        <f t="shared" si="49"/>
        <v>146</v>
      </c>
      <c r="T62" s="222">
        <f t="shared" si="50"/>
        <v>146</v>
      </c>
      <c r="U62" s="238">
        <v>502</v>
      </c>
      <c r="V62" s="140">
        <f t="shared" si="51"/>
        <v>182</v>
      </c>
      <c r="W62" s="140">
        <f t="shared" si="52"/>
        <v>182</v>
      </c>
      <c r="X62" s="222">
        <f t="shared" si="53"/>
        <v>182</v>
      </c>
      <c r="Y62" s="238">
        <v>628</v>
      </c>
      <c r="Z62" s="140">
        <f t="shared" si="54"/>
        <v>271</v>
      </c>
      <c r="AA62" s="140">
        <f t="shared" si="55"/>
        <v>271</v>
      </c>
      <c r="AB62" s="222">
        <f t="shared" si="56"/>
        <v>271</v>
      </c>
      <c r="AC62" s="238">
        <v>753</v>
      </c>
      <c r="AD62" s="140">
        <f t="shared" si="57"/>
        <v>620</v>
      </c>
      <c r="AE62" s="140">
        <f t="shared" si="57"/>
        <v>412</v>
      </c>
      <c r="AF62" s="222">
        <f t="shared" si="57"/>
        <v>412</v>
      </c>
      <c r="AG62" s="140">
        <f t="shared" si="57"/>
        <v>412</v>
      </c>
      <c r="AH62" s="238">
        <v>1722</v>
      </c>
      <c r="AI62" s="238">
        <v>1145</v>
      </c>
      <c r="AP62" s="3"/>
      <c r="AQ62" s="294"/>
      <c r="AT62" s="295"/>
    </row>
    <row r="63" spans="2:46" x14ac:dyDescent="0.2">
      <c r="B63" s="253" t="s">
        <v>68</v>
      </c>
      <c r="C63" s="171">
        <v>525</v>
      </c>
      <c r="D63" s="24" t="s">
        <v>307</v>
      </c>
      <c r="E63" s="52" t="s">
        <v>67</v>
      </c>
      <c r="F63" s="26">
        <v>0.14000000000000001</v>
      </c>
      <c r="G63" s="160"/>
      <c r="H63" s="161"/>
      <c r="I63" s="55">
        <f t="shared" si="46"/>
        <v>0.14000000000000001</v>
      </c>
      <c r="J63" s="28"/>
      <c r="K63" s="162">
        <v>4.8147852902493398</v>
      </c>
      <c r="L63" s="27">
        <v>0.5</v>
      </c>
      <c r="M63" s="29">
        <f t="shared" si="1"/>
        <v>2.4</v>
      </c>
      <c r="N63" s="29">
        <f t="shared" si="47"/>
        <v>2.4</v>
      </c>
      <c r="O63" s="57">
        <f t="shared" si="3"/>
        <v>0.34</v>
      </c>
      <c r="P63" s="279">
        <f>P61</f>
        <v>0.41</v>
      </c>
      <c r="Q63" s="238"/>
      <c r="R63" s="140">
        <f t="shared" si="48"/>
        <v>206</v>
      </c>
      <c r="S63" s="140">
        <f t="shared" si="49"/>
        <v>206</v>
      </c>
      <c r="T63" s="222">
        <f t="shared" si="50"/>
        <v>206</v>
      </c>
      <c r="U63" s="238">
        <v>502</v>
      </c>
      <c r="V63" s="140">
        <f t="shared" si="51"/>
        <v>257</v>
      </c>
      <c r="W63" s="140">
        <f t="shared" si="52"/>
        <v>257</v>
      </c>
      <c r="X63" s="222">
        <f t="shared" si="53"/>
        <v>257</v>
      </c>
      <c r="Y63" s="238">
        <v>628</v>
      </c>
      <c r="Z63" s="140">
        <f t="shared" si="54"/>
        <v>256</v>
      </c>
      <c r="AA63" s="140">
        <f t="shared" si="55"/>
        <v>256</v>
      </c>
      <c r="AB63" s="222">
        <f t="shared" si="56"/>
        <v>256</v>
      </c>
      <c r="AC63" s="238">
        <v>753</v>
      </c>
      <c r="AD63" s="140">
        <f t="shared" si="57"/>
        <v>585</v>
      </c>
      <c r="AE63" s="140">
        <f t="shared" si="57"/>
        <v>389</v>
      </c>
      <c r="AF63" s="222">
        <f t="shared" si="57"/>
        <v>389</v>
      </c>
      <c r="AG63" s="140">
        <f t="shared" si="57"/>
        <v>389</v>
      </c>
      <c r="AH63" s="238">
        <v>1722</v>
      </c>
      <c r="AI63" s="238">
        <v>1145</v>
      </c>
      <c r="AP63" s="3"/>
      <c r="AQ63" s="294"/>
      <c r="AT63" s="295"/>
    </row>
    <row r="64" spans="2:46" x14ac:dyDescent="0.2">
      <c r="B64" s="253" t="s">
        <v>308</v>
      </c>
      <c r="C64" s="171">
        <v>530</v>
      </c>
      <c r="D64" s="24" t="s">
        <v>309</v>
      </c>
      <c r="E64" s="52" t="s">
        <v>67</v>
      </c>
      <c r="F64" s="26">
        <v>0.26</v>
      </c>
      <c r="G64" s="160"/>
      <c r="H64" s="161"/>
      <c r="I64" s="55">
        <f t="shared" si="46"/>
        <v>0.26</v>
      </c>
      <c r="J64" s="28">
        <v>0.14000000000000001</v>
      </c>
      <c r="K64" s="162">
        <v>4.8147852902493398</v>
      </c>
      <c r="L64" s="27">
        <v>0.5</v>
      </c>
      <c r="M64" s="29">
        <f t="shared" si="1"/>
        <v>2.4</v>
      </c>
      <c r="N64" s="29">
        <f t="shared" si="47"/>
        <v>2.4</v>
      </c>
      <c r="O64" s="57">
        <f t="shared" si="3"/>
        <v>0.62</v>
      </c>
      <c r="P64" s="57">
        <v>0.24</v>
      </c>
      <c r="Q64" s="238"/>
      <c r="R64" s="140">
        <f t="shared" si="48"/>
        <v>120</v>
      </c>
      <c r="S64" s="140">
        <f t="shared" si="49"/>
        <v>120</v>
      </c>
      <c r="T64" s="222">
        <f t="shared" si="50"/>
        <v>120</v>
      </c>
      <c r="U64" s="238">
        <v>502</v>
      </c>
      <c r="V64" s="140">
        <f t="shared" si="51"/>
        <v>151</v>
      </c>
      <c r="W64" s="140">
        <f t="shared" si="52"/>
        <v>151</v>
      </c>
      <c r="X64" s="222">
        <f t="shared" si="53"/>
        <v>151</v>
      </c>
      <c r="Y64" s="238">
        <v>628</v>
      </c>
      <c r="Z64" s="140">
        <f t="shared" si="54"/>
        <v>467</v>
      </c>
      <c r="AA64" s="140">
        <f t="shared" si="55"/>
        <v>467</v>
      </c>
      <c r="AB64" s="222">
        <f t="shared" si="56"/>
        <v>467</v>
      </c>
      <c r="AC64" s="238">
        <v>753</v>
      </c>
      <c r="AD64" s="140">
        <f t="shared" si="57"/>
        <v>1068</v>
      </c>
      <c r="AE64" s="140">
        <f t="shared" si="57"/>
        <v>710</v>
      </c>
      <c r="AF64" s="222">
        <f t="shared" si="57"/>
        <v>710</v>
      </c>
      <c r="AG64" s="140">
        <f t="shared" si="57"/>
        <v>710</v>
      </c>
      <c r="AH64" s="238">
        <v>1722</v>
      </c>
      <c r="AI64" s="238">
        <v>1145</v>
      </c>
      <c r="AP64" s="3"/>
      <c r="AQ64" s="294"/>
      <c r="AT64" s="295"/>
    </row>
    <row r="65" spans="2:46" x14ac:dyDescent="0.2">
      <c r="B65" s="253" t="s">
        <v>310</v>
      </c>
      <c r="C65" s="171">
        <v>532</v>
      </c>
      <c r="D65" s="24" t="s">
        <v>311</v>
      </c>
      <c r="E65" s="52" t="s">
        <v>67</v>
      </c>
      <c r="F65" s="3">
        <v>0.17</v>
      </c>
      <c r="G65" s="160"/>
      <c r="H65" s="161"/>
      <c r="I65" s="55">
        <f t="shared" si="46"/>
        <v>0.17</v>
      </c>
      <c r="J65" s="28"/>
      <c r="K65" s="162">
        <v>4.8147852902493398</v>
      </c>
      <c r="L65" s="27">
        <v>0.5</v>
      </c>
      <c r="M65" s="29">
        <f t="shared" si="1"/>
        <v>2.4</v>
      </c>
      <c r="N65" s="29">
        <f t="shared" si="47"/>
        <v>2.4</v>
      </c>
      <c r="O65" s="57">
        <f t="shared" si="3"/>
        <v>0.41</v>
      </c>
      <c r="P65" s="279">
        <f>P63</f>
        <v>0.41</v>
      </c>
      <c r="Q65" s="238"/>
      <c r="R65" s="140">
        <f t="shared" si="48"/>
        <v>206</v>
      </c>
      <c r="S65" s="140">
        <f t="shared" si="49"/>
        <v>206</v>
      </c>
      <c r="T65" s="222">
        <f t="shared" si="50"/>
        <v>206</v>
      </c>
      <c r="U65" s="238">
        <v>502</v>
      </c>
      <c r="V65" s="140">
        <f t="shared" si="51"/>
        <v>257</v>
      </c>
      <c r="W65" s="140">
        <f t="shared" si="52"/>
        <v>257</v>
      </c>
      <c r="X65" s="222">
        <f t="shared" si="53"/>
        <v>257</v>
      </c>
      <c r="Y65" s="238">
        <v>628</v>
      </c>
      <c r="Z65" s="140">
        <f t="shared" si="54"/>
        <v>309</v>
      </c>
      <c r="AA65" s="140">
        <f t="shared" si="55"/>
        <v>309</v>
      </c>
      <c r="AB65" s="222">
        <f t="shared" si="56"/>
        <v>309</v>
      </c>
      <c r="AC65" s="238">
        <v>753</v>
      </c>
      <c r="AD65" s="140">
        <f t="shared" si="57"/>
        <v>706</v>
      </c>
      <c r="AE65" s="140">
        <f t="shared" si="57"/>
        <v>470</v>
      </c>
      <c r="AF65" s="222">
        <f t="shared" si="57"/>
        <v>470</v>
      </c>
      <c r="AG65" s="140">
        <f t="shared" si="57"/>
        <v>470</v>
      </c>
      <c r="AH65" s="238">
        <v>1722</v>
      </c>
      <c r="AI65" s="238">
        <v>1145</v>
      </c>
      <c r="AP65" s="3"/>
      <c r="AQ65" s="294"/>
      <c r="AT65" s="295"/>
    </row>
    <row r="66" spans="2:46" ht="25.5" x14ac:dyDescent="0.2">
      <c r="B66" s="253" t="s">
        <v>312</v>
      </c>
      <c r="C66" s="171">
        <v>534</v>
      </c>
      <c r="D66" s="172" t="s">
        <v>313</v>
      </c>
      <c r="E66" s="52" t="s">
        <v>67</v>
      </c>
      <c r="F66" s="26">
        <v>0.19</v>
      </c>
      <c r="G66" s="160"/>
      <c r="H66" s="161"/>
      <c r="I66" s="55">
        <f t="shared" si="46"/>
        <v>0.19</v>
      </c>
      <c r="J66" s="28"/>
      <c r="K66" s="162">
        <v>4.8147852902493398</v>
      </c>
      <c r="L66" s="27">
        <v>0.5</v>
      </c>
      <c r="M66" s="29">
        <f t="shared" si="1"/>
        <v>2.4</v>
      </c>
      <c r="N66" s="29">
        <f t="shared" si="47"/>
        <v>2.4</v>
      </c>
      <c r="O66" s="57">
        <f t="shared" si="3"/>
        <v>0.46</v>
      </c>
      <c r="P66" s="279">
        <f>P65</f>
        <v>0.41</v>
      </c>
      <c r="Q66" s="238"/>
      <c r="R66" s="140">
        <f t="shared" si="48"/>
        <v>206</v>
      </c>
      <c r="S66" s="140">
        <f t="shared" si="49"/>
        <v>206</v>
      </c>
      <c r="T66" s="222">
        <f t="shared" si="50"/>
        <v>206</v>
      </c>
      <c r="U66" s="238">
        <v>502</v>
      </c>
      <c r="V66" s="140">
        <f t="shared" si="51"/>
        <v>257</v>
      </c>
      <c r="W66" s="140">
        <f t="shared" si="52"/>
        <v>257</v>
      </c>
      <c r="X66" s="222">
        <f t="shared" si="53"/>
        <v>257</v>
      </c>
      <c r="Y66" s="238">
        <v>628</v>
      </c>
      <c r="Z66" s="140">
        <f t="shared" si="54"/>
        <v>346</v>
      </c>
      <c r="AA66" s="140">
        <f t="shared" si="55"/>
        <v>346</v>
      </c>
      <c r="AB66" s="222">
        <f t="shared" si="56"/>
        <v>346</v>
      </c>
      <c r="AC66" s="238">
        <v>753</v>
      </c>
      <c r="AD66" s="140">
        <f t="shared" si="57"/>
        <v>792</v>
      </c>
      <c r="AE66" s="140">
        <f t="shared" si="57"/>
        <v>527</v>
      </c>
      <c r="AF66" s="222">
        <f t="shared" si="57"/>
        <v>527</v>
      </c>
      <c r="AG66" s="140">
        <f t="shared" si="57"/>
        <v>527</v>
      </c>
      <c r="AH66" s="238">
        <v>1722</v>
      </c>
      <c r="AI66" s="238">
        <v>1145</v>
      </c>
      <c r="AP66" s="3"/>
      <c r="AQ66" s="294"/>
      <c r="AT66" s="295"/>
    </row>
    <row r="67" spans="2:46" ht="25.5" x14ac:dyDescent="0.2">
      <c r="B67" s="253" t="s">
        <v>314</v>
      </c>
      <c r="C67" s="171">
        <v>536</v>
      </c>
      <c r="D67" s="172" t="s">
        <v>315</v>
      </c>
      <c r="E67" s="52" t="s">
        <v>67</v>
      </c>
      <c r="F67" s="26">
        <v>0.16</v>
      </c>
      <c r="G67" s="160"/>
      <c r="H67" s="161"/>
      <c r="I67" s="55">
        <f t="shared" si="46"/>
        <v>0.16</v>
      </c>
      <c r="J67" s="28"/>
      <c r="K67" s="162">
        <v>4.8147852902493398</v>
      </c>
      <c r="L67" s="27">
        <v>0.5</v>
      </c>
      <c r="M67" s="29">
        <f t="shared" si="1"/>
        <v>2.4</v>
      </c>
      <c r="N67" s="29">
        <f t="shared" si="47"/>
        <v>2.4</v>
      </c>
      <c r="O67" s="57">
        <f t="shared" si="3"/>
        <v>0.38</v>
      </c>
      <c r="P67" s="279">
        <f>P65</f>
        <v>0.41</v>
      </c>
      <c r="Q67" s="238"/>
      <c r="R67" s="140">
        <f t="shared" si="48"/>
        <v>206</v>
      </c>
      <c r="S67" s="140">
        <f t="shared" si="49"/>
        <v>206</v>
      </c>
      <c r="T67" s="222">
        <f t="shared" si="50"/>
        <v>206</v>
      </c>
      <c r="U67" s="238">
        <v>502</v>
      </c>
      <c r="V67" s="140">
        <f t="shared" si="51"/>
        <v>257</v>
      </c>
      <c r="W67" s="140">
        <f t="shared" si="52"/>
        <v>257</v>
      </c>
      <c r="X67" s="222">
        <f t="shared" si="53"/>
        <v>257</v>
      </c>
      <c r="Y67" s="238">
        <v>628</v>
      </c>
      <c r="Z67" s="140">
        <f t="shared" si="54"/>
        <v>286</v>
      </c>
      <c r="AA67" s="140">
        <f t="shared" si="55"/>
        <v>286</v>
      </c>
      <c r="AB67" s="222">
        <f t="shared" si="56"/>
        <v>286</v>
      </c>
      <c r="AC67" s="238">
        <v>753</v>
      </c>
      <c r="AD67" s="140">
        <f t="shared" si="57"/>
        <v>654</v>
      </c>
      <c r="AE67" s="140">
        <f t="shared" si="57"/>
        <v>435</v>
      </c>
      <c r="AF67" s="222">
        <f t="shared" si="57"/>
        <v>435</v>
      </c>
      <c r="AG67" s="140">
        <f t="shared" si="57"/>
        <v>435</v>
      </c>
      <c r="AH67" s="238">
        <v>1722</v>
      </c>
      <c r="AI67" s="238">
        <v>1145</v>
      </c>
      <c r="AP67" s="3"/>
      <c r="AQ67" s="294"/>
      <c r="AT67" s="295"/>
    </row>
    <row r="68" spans="2:46" ht="25.5" x14ac:dyDescent="0.2">
      <c r="B68" s="253" t="s">
        <v>316</v>
      </c>
      <c r="C68" s="171">
        <v>538</v>
      </c>
      <c r="D68" s="172" t="s">
        <v>317</v>
      </c>
      <c r="E68" s="52" t="s">
        <v>67</v>
      </c>
      <c r="F68" s="3">
        <v>0.17</v>
      </c>
      <c r="G68" s="160"/>
      <c r="H68" s="161"/>
      <c r="I68" s="55">
        <f t="shared" si="46"/>
        <v>0.17</v>
      </c>
      <c r="J68" s="28"/>
      <c r="K68" s="162">
        <v>4.8147852902493398</v>
      </c>
      <c r="L68" s="27">
        <v>0.5</v>
      </c>
      <c r="M68" s="29">
        <f t="shared" si="1"/>
        <v>2.4</v>
      </c>
      <c r="N68" s="29">
        <f t="shared" si="47"/>
        <v>2.4</v>
      </c>
      <c r="O68" s="57">
        <f t="shared" si="3"/>
        <v>0.41</v>
      </c>
      <c r="P68" s="279">
        <f>P65</f>
        <v>0.41</v>
      </c>
      <c r="Q68" s="238"/>
      <c r="R68" s="140">
        <f t="shared" si="48"/>
        <v>206</v>
      </c>
      <c r="S68" s="140">
        <f t="shared" si="49"/>
        <v>206</v>
      </c>
      <c r="T68" s="222">
        <f t="shared" si="50"/>
        <v>206</v>
      </c>
      <c r="U68" s="238">
        <v>502</v>
      </c>
      <c r="V68" s="140">
        <f t="shared" si="51"/>
        <v>257</v>
      </c>
      <c r="W68" s="140">
        <f t="shared" si="52"/>
        <v>257</v>
      </c>
      <c r="X68" s="222">
        <f t="shared" si="53"/>
        <v>257</v>
      </c>
      <c r="Y68" s="238">
        <v>628</v>
      </c>
      <c r="Z68" s="140">
        <f t="shared" si="54"/>
        <v>309</v>
      </c>
      <c r="AA68" s="140">
        <f t="shared" si="55"/>
        <v>309</v>
      </c>
      <c r="AB68" s="222">
        <f t="shared" si="56"/>
        <v>309</v>
      </c>
      <c r="AC68" s="238">
        <v>753</v>
      </c>
      <c r="AD68" s="140">
        <f t="shared" si="57"/>
        <v>706</v>
      </c>
      <c r="AE68" s="140">
        <f t="shared" si="57"/>
        <v>470</v>
      </c>
      <c r="AF68" s="222">
        <f t="shared" si="57"/>
        <v>470</v>
      </c>
      <c r="AG68" s="140">
        <f t="shared" si="57"/>
        <v>470</v>
      </c>
      <c r="AH68" s="238">
        <v>1722</v>
      </c>
      <c r="AI68" s="238">
        <v>1145</v>
      </c>
      <c r="AP68" s="3"/>
      <c r="AQ68" s="294"/>
      <c r="AT68" s="295"/>
    </row>
    <row r="69" spans="2:46" x14ac:dyDescent="0.2">
      <c r="B69" s="255" t="s">
        <v>69</v>
      </c>
      <c r="C69" s="127" t="s">
        <v>70</v>
      </c>
      <c r="D69" s="51" t="s">
        <v>71</v>
      </c>
      <c r="E69" s="52" t="s">
        <v>67</v>
      </c>
      <c r="F69" s="53">
        <v>0.11</v>
      </c>
      <c r="G69" s="167"/>
      <c r="H69" s="168"/>
      <c r="I69" s="55">
        <f>ROUND(F69*(1-G69),2)</f>
        <v>0.11</v>
      </c>
      <c r="J69" s="55">
        <v>0.11</v>
      </c>
      <c r="K69" s="169">
        <v>4.8147852902493398</v>
      </c>
      <c r="L69" s="54">
        <v>0.5</v>
      </c>
      <c r="M69" s="56">
        <f t="shared" si="1"/>
        <v>2.4</v>
      </c>
      <c r="N69" s="135">
        <f t="shared" si="47"/>
        <v>2.4</v>
      </c>
      <c r="O69" s="57">
        <f t="shared" si="3"/>
        <v>0.26</v>
      </c>
      <c r="P69" s="57">
        <v>0.19</v>
      </c>
      <c r="Q69" s="238"/>
      <c r="R69" s="140">
        <f t="shared" si="48"/>
        <v>95</v>
      </c>
      <c r="S69" s="140">
        <f t="shared" si="49"/>
        <v>95</v>
      </c>
      <c r="T69" s="222">
        <f t="shared" si="50"/>
        <v>95</v>
      </c>
      <c r="U69" s="238">
        <v>502</v>
      </c>
      <c r="V69" s="140">
        <f t="shared" si="51"/>
        <v>119</v>
      </c>
      <c r="W69" s="140">
        <f t="shared" si="52"/>
        <v>119</v>
      </c>
      <c r="X69" s="222">
        <f t="shared" si="53"/>
        <v>119</v>
      </c>
      <c r="Y69" s="238">
        <v>628</v>
      </c>
      <c r="Z69" s="140">
        <f t="shared" si="54"/>
        <v>196</v>
      </c>
      <c r="AA69" s="140">
        <f t="shared" si="55"/>
        <v>196</v>
      </c>
      <c r="AB69" s="222">
        <f t="shared" si="56"/>
        <v>196</v>
      </c>
      <c r="AC69" s="238">
        <v>753</v>
      </c>
      <c r="AD69" s="140">
        <f t="shared" si="57"/>
        <v>448</v>
      </c>
      <c r="AE69" s="140">
        <f t="shared" si="57"/>
        <v>298</v>
      </c>
      <c r="AF69" s="222">
        <f t="shared" si="57"/>
        <v>298</v>
      </c>
      <c r="AG69" s="140">
        <f t="shared" si="57"/>
        <v>298</v>
      </c>
      <c r="AH69" s="238">
        <v>1722</v>
      </c>
      <c r="AI69" s="238">
        <v>1145</v>
      </c>
      <c r="AP69" s="3"/>
      <c r="AQ69" s="294"/>
      <c r="AT69" s="295"/>
    </row>
    <row r="70" spans="2:46" x14ac:dyDescent="0.2">
      <c r="B70" s="255" t="s">
        <v>72</v>
      </c>
      <c r="C70" s="127" t="s">
        <v>73</v>
      </c>
      <c r="D70" s="51" t="s">
        <v>74</v>
      </c>
      <c r="E70" s="52" t="s">
        <v>67</v>
      </c>
      <c r="F70" s="53">
        <v>0.15</v>
      </c>
      <c r="G70" s="167"/>
      <c r="H70" s="168"/>
      <c r="I70" s="55">
        <f>ROUND(F70*(1-G70),2)</f>
        <v>0.15</v>
      </c>
      <c r="J70" s="55">
        <v>0.15</v>
      </c>
      <c r="K70" s="169">
        <v>7.9503402446850941</v>
      </c>
      <c r="L70" s="54">
        <v>0.5</v>
      </c>
      <c r="M70" s="56">
        <f t="shared" si="1"/>
        <v>3.97</v>
      </c>
      <c r="N70" s="56">
        <f t="shared" si="47"/>
        <v>3.97</v>
      </c>
      <c r="O70" s="66">
        <f t="shared" si="3"/>
        <v>0.6</v>
      </c>
      <c r="P70" s="57">
        <v>0.26</v>
      </c>
      <c r="Q70" s="238"/>
      <c r="R70" s="140">
        <f t="shared" si="48"/>
        <v>131</v>
      </c>
      <c r="S70" s="140">
        <f t="shared" si="49"/>
        <v>131</v>
      </c>
      <c r="T70" s="222">
        <f t="shared" si="50"/>
        <v>131</v>
      </c>
      <c r="U70" s="238">
        <v>502</v>
      </c>
      <c r="V70" s="140">
        <f t="shared" si="51"/>
        <v>163</v>
      </c>
      <c r="W70" s="140">
        <f t="shared" si="52"/>
        <v>163</v>
      </c>
      <c r="X70" s="222">
        <f t="shared" si="53"/>
        <v>163</v>
      </c>
      <c r="Y70" s="238">
        <v>628</v>
      </c>
      <c r="Z70" s="140">
        <f t="shared" si="54"/>
        <v>452</v>
      </c>
      <c r="AA70" s="140">
        <f t="shared" si="55"/>
        <v>452</v>
      </c>
      <c r="AB70" s="222">
        <f t="shared" si="56"/>
        <v>452</v>
      </c>
      <c r="AC70" s="238">
        <v>753</v>
      </c>
      <c r="AD70" s="140">
        <f t="shared" si="57"/>
        <v>1033</v>
      </c>
      <c r="AE70" s="140">
        <f t="shared" si="57"/>
        <v>687</v>
      </c>
      <c r="AF70" s="222">
        <f t="shared" si="57"/>
        <v>687</v>
      </c>
      <c r="AG70" s="140">
        <f t="shared" si="57"/>
        <v>687</v>
      </c>
      <c r="AH70" s="238">
        <v>1722</v>
      </c>
      <c r="AI70" s="238">
        <v>1145</v>
      </c>
      <c r="AP70" s="3"/>
      <c r="AQ70" s="294"/>
      <c r="AT70" s="295"/>
    </row>
    <row r="71" spans="2:46" x14ac:dyDescent="0.2">
      <c r="B71" s="255" t="s">
        <v>58</v>
      </c>
      <c r="C71" s="127" t="s">
        <v>59</v>
      </c>
      <c r="D71" s="51" t="s">
        <v>60</v>
      </c>
      <c r="E71" s="52" t="s">
        <v>224</v>
      </c>
      <c r="F71" s="53">
        <v>0.49</v>
      </c>
      <c r="G71" s="167"/>
      <c r="H71" s="168"/>
      <c r="I71" s="55">
        <f>ROUND(F71*(1-G71),2)</f>
        <v>0.49</v>
      </c>
      <c r="J71" s="55">
        <v>0.49</v>
      </c>
      <c r="K71" s="169">
        <v>7.9503402446850941</v>
      </c>
      <c r="L71" s="54">
        <v>0.5</v>
      </c>
      <c r="M71" s="56">
        <f t="shared" ref="M71:M134" si="58">ROUNDDOWN(K71*L71,2)</f>
        <v>3.97</v>
      </c>
      <c r="N71" s="135">
        <f t="shared" si="47"/>
        <v>3.97</v>
      </c>
      <c r="O71" s="57">
        <f t="shared" ref="O71:O134" si="59">ROUND(N71*$I71,2)</f>
        <v>1.95</v>
      </c>
      <c r="P71" s="57">
        <v>1.54</v>
      </c>
      <c r="Q71" s="238"/>
      <c r="R71" s="140">
        <f t="shared" si="48"/>
        <v>773</v>
      </c>
      <c r="S71" s="140">
        <f t="shared" si="49"/>
        <v>773</v>
      </c>
      <c r="T71" s="222">
        <f t="shared" si="50"/>
        <v>773</v>
      </c>
      <c r="U71" s="238">
        <v>502</v>
      </c>
      <c r="V71" s="140">
        <f t="shared" si="51"/>
        <v>967</v>
      </c>
      <c r="W71" s="140">
        <f t="shared" si="52"/>
        <v>967</v>
      </c>
      <c r="X71" s="222">
        <f t="shared" si="53"/>
        <v>967</v>
      </c>
      <c r="Y71" s="238">
        <v>628</v>
      </c>
      <c r="Z71" s="140">
        <f t="shared" si="54"/>
        <v>1468</v>
      </c>
      <c r="AA71" s="140">
        <f t="shared" si="55"/>
        <v>1468</v>
      </c>
      <c r="AB71" s="222">
        <f t="shared" si="56"/>
        <v>1468</v>
      </c>
      <c r="AC71" s="238">
        <v>753</v>
      </c>
      <c r="AD71" s="140">
        <f t="shared" si="57"/>
        <v>3358</v>
      </c>
      <c r="AE71" s="140">
        <f t="shared" si="57"/>
        <v>2234</v>
      </c>
      <c r="AF71" s="222">
        <f t="shared" si="57"/>
        <v>2234</v>
      </c>
      <c r="AG71" s="140">
        <f t="shared" si="57"/>
        <v>2234</v>
      </c>
      <c r="AH71" s="238">
        <v>1722</v>
      </c>
      <c r="AI71" s="238">
        <v>1145</v>
      </c>
      <c r="AP71" s="3"/>
      <c r="AQ71" s="294"/>
      <c r="AT71" s="295"/>
    </row>
    <row r="72" spans="2:46" ht="25.5" x14ac:dyDescent="0.2">
      <c r="B72" s="255" t="s">
        <v>61</v>
      </c>
      <c r="C72" s="127" t="s">
        <v>62</v>
      </c>
      <c r="D72" s="170" t="s">
        <v>63</v>
      </c>
      <c r="E72" s="52" t="s">
        <v>286</v>
      </c>
      <c r="F72" s="53">
        <v>11.12</v>
      </c>
      <c r="G72" s="167">
        <v>0.44</v>
      </c>
      <c r="H72" s="168" t="s">
        <v>111</v>
      </c>
      <c r="I72" s="55">
        <f>ROUND(F72*(1-G72),2)</f>
        <v>6.23</v>
      </c>
      <c r="J72" s="55">
        <v>6.23</v>
      </c>
      <c r="K72" s="169">
        <v>7.9503402446850941</v>
      </c>
      <c r="L72" s="54">
        <v>0.5</v>
      </c>
      <c r="M72" s="56">
        <f t="shared" si="58"/>
        <v>3.97</v>
      </c>
      <c r="N72" s="135">
        <f t="shared" si="47"/>
        <v>3.97</v>
      </c>
      <c r="O72" s="57">
        <f t="shared" si="59"/>
        <v>24.73</v>
      </c>
      <c r="P72" s="57">
        <v>10.59</v>
      </c>
      <c r="Q72" s="238"/>
      <c r="R72" s="140">
        <f t="shared" si="48"/>
        <v>5316</v>
      </c>
      <c r="S72" s="140">
        <f t="shared" si="49"/>
        <v>5316</v>
      </c>
      <c r="T72" s="222">
        <f t="shared" si="50"/>
        <v>5316</v>
      </c>
      <c r="U72" s="238">
        <v>502</v>
      </c>
      <c r="V72" s="140">
        <f t="shared" si="51"/>
        <v>6651</v>
      </c>
      <c r="W72" s="140">
        <f t="shared" si="52"/>
        <v>6651</v>
      </c>
      <c r="X72" s="222">
        <f t="shared" si="53"/>
        <v>6651</v>
      </c>
      <c r="Y72" s="238">
        <v>628</v>
      </c>
      <c r="Z72" s="140">
        <f t="shared" si="54"/>
        <v>18622</v>
      </c>
      <c r="AA72" s="140">
        <f t="shared" si="55"/>
        <v>18622</v>
      </c>
      <c r="AB72" s="222">
        <f t="shared" si="56"/>
        <v>18622</v>
      </c>
      <c r="AC72" s="238">
        <v>753</v>
      </c>
      <c r="AD72" s="140">
        <f t="shared" si="57"/>
        <v>42585</v>
      </c>
      <c r="AE72" s="140">
        <f t="shared" si="57"/>
        <v>28326</v>
      </c>
      <c r="AF72" s="222">
        <f t="shared" si="57"/>
        <v>28326</v>
      </c>
      <c r="AG72" s="140">
        <f t="shared" si="57"/>
        <v>28326</v>
      </c>
      <c r="AH72" s="238">
        <v>1722</v>
      </c>
      <c r="AI72" s="238">
        <v>1145</v>
      </c>
      <c r="AP72" s="3"/>
      <c r="AQ72" s="294"/>
      <c r="AT72" s="295"/>
    </row>
    <row r="73" spans="2:46" ht="25.5" x14ac:dyDescent="0.2">
      <c r="B73" s="257" t="s">
        <v>318</v>
      </c>
      <c r="C73" s="130">
        <v>566</v>
      </c>
      <c r="D73" s="173" t="s">
        <v>319</v>
      </c>
      <c r="E73" s="62" t="s">
        <v>278</v>
      </c>
      <c r="F73" s="63">
        <v>0.46</v>
      </c>
      <c r="G73" s="174"/>
      <c r="H73" s="175"/>
      <c r="I73" s="65">
        <f t="shared" si="46"/>
        <v>0.46</v>
      </c>
      <c r="J73" s="65"/>
      <c r="K73" s="178">
        <v>7.9503402446850941</v>
      </c>
      <c r="L73" s="64">
        <v>0.5</v>
      </c>
      <c r="M73" s="135">
        <f t="shared" si="58"/>
        <v>3.97</v>
      </c>
      <c r="N73" s="135">
        <f t="shared" si="47"/>
        <v>3.97</v>
      </c>
      <c r="O73" s="57">
        <f t="shared" si="59"/>
        <v>1.83</v>
      </c>
      <c r="P73" s="279">
        <f>ROUND(3.98*J71,2)</f>
        <v>1.95</v>
      </c>
      <c r="Q73" s="238"/>
      <c r="R73" s="140">
        <f t="shared" si="48"/>
        <v>979</v>
      </c>
      <c r="S73" s="140">
        <f t="shared" si="49"/>
        <v>979</v>
      </c>
      <c r="T73" s="222">
        <f t="shared" si="50"/>
        <v>979</v>
      </c>
      <c r="U73" s="238">
        <v>502</v>
      </c>
      <c r="V73" s="140">
        <f t="shared" si="51"/>
        <v>1225</v>
      </c>
      <c r="W73" s="140">
        <f t="shared" si="52"/>
        <v>1225</v>
      </c>
      <c r="X73" s="222">
        <f t="shared" si="53"/>
        <v>1225</v>
      </c>
      <c r="Y73" s="238">
        <v>628</v>
      </c>
      <c r="Z73" s="140">
        <f t="shared" si="54"/>
        <v>1378</v>
      </c>
      <c r="AA73" s="140">
        <f t="shared" si="55"/>
        <v>1378</v>
      </c>
      <c r="AB73" s="222">
        <f t="shared" si="56"/>
        <v>1378</v>
      </c>
      <c r="AC73" s="238">
        <v>753</v>
      </c>
      <c r="AD73" s="140">
        <f t="shared" si="57"/>
        <v>3151</v>
      </c>
      <c r="AE73" s="140">
        <f t="shared" si="57"/>
        <v>2096</v>
      </c>
      <c r="AF73" s="222">
        <f t="shared" si="57"/>
        <v>2096</v>
      </c>
      <c r="AG73" s="140">
        <f t="shared" si="57"/>
        <v>2096</v>
      </c>
      <c r="AH73" s="238">
        <v>1722</v>
      </c>
      <c r="AI73" s="238">
        <v>1145</v>
      </c>
      <c r="AP73" s="3"/>
      <c r="AQ73" s="294"/>
      <c r="AT73" s="295"/>
    </row>
    <row r="74" spans="2:46" ht="25.5" x14ac:dyDescent="0.2">
      <c r="B74" s="257" t="s">
        <v>320</v>
      </c>
      <c r="C74" s="130">
        <v>575</v>
      </c>
      <c r="D74" s="173" t="s">
        <v>321</v>
      </c>
      <c r="E74" s="52" t="s">
        <v>224</v>
      </c>
      <c r="F74" s="63">
        <v>0.48</v>
      </c>
      <c r="G74" s="174"/>
      <c r="H74" s="175"/>
      <c r="I74" s="65">
        <f t="shared" si="46"/>
        <v>0.48</v>
      </c>
      <c r="J74" s="65"/>
      <c r="K74" s="178">
        <v>7.9503402446850941</v>
      </c>
      <c r="L74" s="64">
        <v>0.5</v>
      </c>
      <c r="M74" s="135">
        <f t="shared" si="58"/>
        <v>3.97</v>
      </c>
      <c r="N74" s="135">
        <f t="shared" si="47"/>
        <v>3.97</v>
      </c>
      <c r="O74" s="57">
        <f t="shared" si="59"/>
        <v>1.91</v>
      </c>
      <c r="P74" s="279">
        <f>ROUND(3.98*J77,2)</f>
        <v>3.86</v>
      </c>
      <c r="Q74" s="238"/>
      <c r="R74" s="140">
        <f t="shared" si="48"/>
        <v>1938</v>
      </c>
      <c r="S74" s="140">
        <f t="shared" si="49"/>
        <v>1938</v>
      </c>
      <c r="T74" s="222">
        <f t="shared" si="50"/>
        <v>1938</v>
      </c>
      <c r="U74" s="238">
        <v>502</v>
      </c>
      <c r="V74" s="140">
        <f t="shared" si="51"/>
        <v>2424</v>
      </c>
      <c r="W74" s="140">
        <f t="shared" si="52"/>
        <v>2424</v>
      </c>
      <c r="X74" s="222">
        <f t="shared" si="53"/>
        <v>2424</v>
      </c>
      <c r="Y74" s="238">
        <v>628</v>
      </c>
      <c r="Z74" s="140">
        <f t="shared" si="54"/>
        <v>1438</v>
      </c>
      <c r="AA74" s="140">
        <f t="shared" si="55"/>
        <v>1438</v>
      </c>
      <c r="AB74" s="222">
        <f t="shared" si="56"/>
        <v>1438</v>
      </c>
      <c r="AC74" s="238">
        <v>753</v>
      </c>
      <c r="AD74" s="140">
        <f t="shared" si="57"/>
        <v>3289</v>
      </c>
      <c r="AE74" s="140">
        <f t="shared" si="57"/>
        <v>2188</v>
      </c>
      <c r="AF74" s="222">
        <f t="shared" si="57"/>
        <v>2188</v>
      </c>
      <c r="AG74" s="140">
        <f t="shared" si="57"/>
        <v>2188</v>
      </c>
      <c r="AH74" s="238">
        <v>1722</v>
      </c>
      <c r="AI74" s="238">
        <v>1145</v>
      </c>
      <c r="AP74" s="3"/>
      <c r="AQ74" s="294"/>
      <c r="AT74" s="295"/>
    </row>
    <row r="75" spans="2:46" ht="13.5" thickBot="1" x14ac:dyDescent="0.25">
      <c r="B75" s="254" t="s">
        <v>322</v>
      </c>
      <c r="C75" s="179">
        <v>590</v>
      </c>
      <c r="D75" s="33" t="s">
        <v>323</v>
      </c>
      <c r="E75" s="34" t="s">
        <v>224</v>
      </c>
      <c r="F75" s="35">
        <v>8.16</v>
      </c>
      <c r="G75" s="164"/>
      <c r="H75" s="165"/>
      <c r="I75" s="37">
        <f t="shared" si="46"/>
        <v>8.16</v>
      </c>
      <c r="J75" s="37"/>
      <c r="K75" s="166">
        <v>7.9503402446850941</v>
      </c>
      <c r="L75" s="36">
        <v>0.5</v>
      </c>
      <c r="M75" s="38">
        <f t="shared" si="58"/>
        <v>3.97</v>
      </c>
      <c r="N75" s="38">
        <f t="shared" si="47"/>
        <v>3.97</v>
      </c>
      <c r="O75" s="39">
        <f t="shared" si="59"/>
        <v>32.4</v>
      </c>
      <c r="P75" s="284">
        <f>ROUND($J$72*3.98,2)</f>
        <v>24.8</v>
      </c>
      <c r="Q75" s="238"/>
      <c r="R75" s="141">
        <f t="shared" si="48"/>
        <v>12450</v>
      </c>
      <c r="S75" s="141">
        <f t="shared" si="49"/>
        <v>12450</v>
      </c>
      <c r="T75" s="226">
        <f t="shared" si="50"/>
        <v>12450</v>
      </c>
      <c r="U75" s="238">
        <v>502</v>
      </c>
      <c r="V75" s="141">
        <f t="shared" si="51"/>
        <v>15574</v>
      </c>
      <c r="W75" s="141">
        <f t="shared" si="52"/>
        <v>15574</v>
      </c>
      <c r="X75" s="226">
        <f t="shared" si="53"/>
        <v>15574</v>
      </c>
      <c r="Y75" s="238">
        <v>628</v>
      </c>
      <c r="Z75" s="141">
        <f t="shared" si="54"/>
        <v>24397</v>
      </c>
      <c r="AA75" s="141">
        <f t="shared" si="55"/>
        <v>24397</v>
      </c>
      <c r="AB75" s="226">
        <f t="shared" si="56"/>
        <v>24397</v>
      </c>
      <c r="AC75" s="238">
        <v>753</v>
      </c>
      <c r="AD75" s="141">
        <f t="shared" si="57"/>
        <v>55793</v>
      </c>
      <c r="AE75" s="141">
        <f t="shared" si="57"/>
        <v>37111</v>
      </c>
      <c r="AF75" s="226">
        <f t="shared" si="57"/>
        <v>37111</v>
      </c>
      <c r="AG75" s="141">
        <f t="shared" si="57"/>
        <v>37111</v>
      </c>
      <c r="AH75" s="238">
        <v>1722</v>
      </c>
      <c r="AI75" s="238">
        <v>1145</v>
      </c>
      <c r="AP75" s="3"/>
      <c r="AQ75" s="294"/>
      <c r="AT75" s="295"/>
    </row>
    <row r="76" spans="2:46" x14ac:dyDescent="0.2">
      <c r="B76" s="253"/>
      <c r="C76" s="129"/>
      <c r="D76" s="24"/>
      <c r="E76" s="25"/>
      <c r="F76" s="26"/>
      <c r="G76" s="160"/>
      <c r="H76" s="161"/>
      <c r="I76" s="28"/>
      <c r="J76" s="28"/>
      <c r="K76" s="162"/>
      <c r="L76" s="27"/>
      <c r="M76" s="29"/>
      <c r="N76" s="87"/>
      <c r="O76" s="48"/>
      <c r="P76" s="48"/>
      <c r="Q76" s="238"/>
      <c r="R76" s="139"/>
      <c r="S76" s="139"/>
      <c r="T76" s="221"/>
      <c r="U76" s="238">
        <v>502</v>
      </c>
      <c r="V76" s="139"/>
      <c r="W76" s="139"/>
      <c r="X76" s="221"/>
      <c r="Y76" s="238">
        <v>628</v>
      </c>
      <c r="Z76" s="139"/>
      <c r="AA76" s="139"/>
      <c r="AB76" s="221"/>
      <c r="AC76" s="238">
        <v>753</v>
      </c>
      <c r="AD76" s="139"/>
      <c r="AE76" s="139"/>
      <c r="AF76" s="221"/>
      <c r="AG76" s="139"/>
      <c r="AH76" s="238">
        <v>1722</v>
      </c>
      <c r="AI76" s="238">
        <v>1145</v>
      </c>
      <c r="AP76" s="3"/>
      <c r="AQ76" s="294"/>
      <c r="AT76" s="295"/>
    </row>
    <row r="77" spans="2:46" x14ac:dyDescent="0.2">
      <c r="B77" s="255" t="s">
        <v>79</v>
      </c>
      <c r="C77" s="127" t="s">
        <v>80</v>
      </c>
      <c r="D77" s="51" t="s">
        <v>81</v>
      </c>
      <c r="E77" s="52" t="s">
        <v>224</v>
      </c>
      <c r="F77" s="53">
        <v>0.86</v>
      </c>
      <c r="G77" s="167"/>
      <c r="H77" s="168"/>
      <c r="I77" s="55">
        <f>ROUND(F77*(1-G77),2)</f>
        <v>0.86</v>
      </c>
      <c r="J77" s="55">
        <v>0.97</v>
      </c>
      <c r="K77" s="169">
        <v>7.9566356454082641</v>
      </c>
      <c r="L77" s="54">
        <v>0.5</v>
      </c>
      <c r="M77" s="56">
        <f t="shared" si="58"/>
        <v>3.97</v>
      </c>
      <c r="N77" s="135">
        <f>MIN($N$4,M77)</f>
        <v>3.97</v>
      </c>
      <c r="O77" s="57">
        <f t="shared" si="59"/>
        <v>3.41</v>
      </c>
      <c r="P77" s="57">
        <v>3.28</v>
      </c>
      <c r="Q77" s="238"/>
      <c r="R77" s="140">
        <f>ROUND(P77*$R$4,0)</f>
        <v>1647</v>
      </c>
      <c r="S77" s="140">
        <f t="shared" ref="S77:S92" si="60">ROUND(P77*$S$4,0)</f>
        <v>1647</v>
      </c>
      <c r="T77" s="222">
        <f t="shared" ref="T77:T92" si="61">ROUND(P77*$T$4,0)</f>
        <v>1647</v>
      </c>
      <c r="U77" s="238">
        <v>502</v>
      </c>
      <c r="V77" s="140">
        <f>ROUND(P77*$V$4,0)</f>
        <v>2060</v>
      </c>
      <c r="W77" s="140">
        <f>ROUND(P77*$W$4,0)</f>
        <v>2060</v>
      </c>
      <c r="X77" s="222">
        <f>ROUND(P77*$X$4,0)</f>
        <v>2060</v>
      </c>
      <c r="Y77" s="238">
        <v>628</v>
      </c>
      <c r="Z77" s="140">
        <f>ROUND(O77*$Z$4,0)</f>
        <v>2568</v>
      </c>
      <c r="AA77" s="140">
        <f>ROUND(O77*$AA$4,0)</f>
        <v>2568</v>
      </c>
      <c r="AB77" s="222">
        <f>ROUND(O77*$AB$4,0)</f>
        <v>2568</v>
      </c>
      <c r="AC77" s="238">
        <v>753</v>
      </c>
      <c r="AD77" s="140">
        <f t="shared" ref="AD77:AG81" si="62">ROUND($O77*AD$4,0)</f>
        <v>5872</v>
      </c>
      <c r="AE77" s="140">
        <f t="shared" si="62"/>
        <v>3906</v>
      </c>
      <c r="AF77" s="222">
        <f t="shared" si="62"/>
        <v>3906</v>
      </c>
      <c r="AG77" s="140">
        <f t="shared" si="62"/>
        <v>3906</v>
      </c>
      <c r="AH77" s="238">
        <v>1722</v>
      </c>
      <c r="AI77" s="238">
        <v>1145</v>
      </c>
      <c r="AP77" s="3"/>
      <c r="AQ77" s="294"/>
      <c r="AT77" s="295"/>
    </row>
    <row r="78" spans="2:46" x14ac:dyDescent="0.2">
      <c r="B78" s="255" t="s">
        <v>82</v>
      </c>
      <c r="C78" s="127" t="s">
        <v>83</v>
      </c>
      <c r="D78" s="51" t="s">
        <v>84</v>
      </c>
      <c r="E78" s="52" t="s">
        <v>37</v>
      </c>
      <c r="F78" s="53">
        <v>0.59</v>
      </c>
      <c r="G78" s="167"/>
      <c r="H78" s="168"/>
      <c r="I78" s="55">
        <f>ROUND(F78*(1-G78),2)</f>
        <v>0.59</v>
      </c>
      <c r="J78" s="55">
        <v>0.22</v>
      </c>
      <c r="K78" s="169">
        <v>7.9566356454082641</v>
      </c>
      <c r="L78" s="54">
        <v>0.5</v>
      </c>
      <c r="M78" s="56">
        <f t="shared" si="58"/>
        <v>3.97</v>
      </c>
      <c r="N78" s="56">
        <f>MIN($N$4,M78)</f>
        <v>3.97</v>
      </c>
      <c r="O78" s="66">
        <f t="shared" si="59"/>
        <v>2.34</v>
      </c>
      <c r="P78" s="66">
        <v>0.74</v>
      </c>
      <c r="Q78" s="238"/>
      <c r="R78" s="140">
        <f>ROUND(P78*$R$4,0)</f>
        <v>371</v>
      </c>
      <c r="S78" s="140">
        <f t="shared" si="60"/>
        <v>371</v>
      </c>
      <c r="T78" s="222">
        <f t="shared" si="61"/>
        <v>371</v>
      </c>
      <c r="U78" s="238">
        <v>502</v>
      </c>
      <c r="V78" s="140">
        <f>ROUND(P78*$V$4,0)</f>
        <v>465</v>
      </c>
      <c r="W78" s="140">
        <f>ROUND(P78*$W$4,0)</f>
        <v>465</v>
      </c>
      <c r="X78" s="222">
        <f>ROUND(P78*$X$4,0)</f>
        <v>465</v>
      </c>
      <c r="Y78" s="238">
        <v>628</v>
      </c>
      <c r="Z78" s="140">
        <f>ROUND(O78*$Z$4,0)</f>
        <v>1762</v>
      </c>
      <c r="AA78" s="140">
        <f>ROUND(O78*$AA$4,0)</f>
        <v>1762</v>
      </c>
      <c r="AB78" s="222">
        <f>ROUND(O78*$AB$4,0)</f>
        <v>1762</v>
      </c>
      <c r="AC78" s="238">
        <v>753</v>
      </c>
      <c r="AD78" s="140">
        <f t="shared" si="62"/>
        <v>4029</v>
      </c>
      <c r="AE78" s="140">
        <f t="shared" si="62"/>
        <v>2680</v>
      </c>
      <c r="AF78" s="222">
        <f t="shared" si="62"/>
        <v>2680</v>
      </c>
      <c r="AG78" s="140">
        <f t="shared" si="62"/>
        <v>2680</v>
      </c>
      <c r="AH78" s="238">
        <v>1722</v>
      </c>
      <c r="AI78" s="238">
        <v>1145</v>
      </c>
      <c r="AP78" s="3"/>
      <c r="AQ78" s="294"/>
      <c r="AT78" s="295"/>
    </row>
    <row r="79" spans="2:46" x14ac:dyDescent="0.2">
      <c r="B79" s="255" t="s">
        <v>76</v>
      </c>
      <c r="C79" s="127" t="s">
        <v>77</v>
      </c>
      <c r="D79" s="51" t="s">
        <v>78</v>
      </c>
      <c r="E79" s="52" t="s">
        <v>224</v>
      </c>
      <c r="F79" s="53">
        <v>3.69</v>
      </c>
      <c r="G79" s="167"/>
      <c r="H79" s="168"/>
      <c r="I79" s="55">
        <f>ROUND(F79*(1-G79),2)</f>
        <v>3.69</v>
      </c>
      <c r="J79" s="55">
        <v>3.28</v>
      </c>
      <c r="K79" s="169">
        <v>7.9566356454082641</v>
      </c>
      <c r="L79" s="54">
        <v>0.5</v>
      </c>
      <c r="M79" s="56">
        <f t="shared" si="58"/>
        <v>3.97</v>
      </c>
      <c r="N79" s="135">
        <f>MIN($N$4,M79)</f>
        <v>3.97</v>
      </c>
      <c r="O79" s="57">
        <f t="shared" si="59"/>
        <v>14.65</v>
      </c>
      <c r="P79" s="57">
        <v>11.09</v>
      </c>
      <c r="Q79" s="238"/>
      <c r="R79" s="140">
        <f>ROUND(P79*$R$4,0)</f>
        <v>5567</v>
      </c>
      <c r="S79" s="140">
        <f t="shared" si="60"/>
        <v>5567</v>
      </c>
      <c r="T79" s="222">
        <f t="shared" si="61"/>
        <v>5567</v>
      </c>
      <c r="U79" s="238">
        <v>502</v>
      </c>
      <c r="V79" s="140">
        <f>ROUND(P79*$V$4,0)</f>
        <v>6965</v>
      </c>
      <c r="W79" s="140">
        <f>ROUND(P79*$W$4,0)</f>
        <v>6965</v>
      </c>
      <c r="X79" s="222">
        <f>ROUND(P79*$X$4,0)</f>
        <v>6965</v>
      </c>
      <c r="Y79" s="238">
        <v>628</v>
      </c>
      <c r="Z79" s="140">
        <f>ROUND(O79*$Z$4,0)</f>
        <v>11031</v>
      </c>
      <c r="AA79" s="140">
        <f>ROUND(O79*$AA$4,0)</f>
        <v>11031</v>
      </c>
      <c r="AB79" s="222">
        <f>ROUND(O79*$AB$4,0)</f>
        <v>11031</v>
      </c>
      <c r="AC79" s="238">
        <v>753</v>
      </c>
      <c r="AD79" s="140">
        <f t="shared" si="62"/>
        <v>25227</v>
      </c>
      <c r="AE79" s="140">
        <f t="shared" si="62"/>
        <v>16780</v>
      </c>
      <c r="AF79" s="222">
        <f t="shared" si="62"/>
        <v>16780</v>
      </c>
      <c r="AG79" s="140">
        <f t="shared" si="62"/>
        <v>16780</v>
      </c>
      <c r="AH79" s="238">
        <v>1722</v>
      </c>
      <c r="AI79" s="238">
        <v>1145</v>
      </c>
      <c r="AP79" s="3"/>
      <c r="AQ79" s="294"/>
      <c r="AT79" s="295"/>
    </row>
    <row r="80" spans="2:46" x14ac:dyDescent="0.2">
      <c r="B80" s="253" t="s">
        <v>85</v>
      </c>
      <c r="C80" s="129" t="s">
        <v>86</v>
      </c>
      <c r="D80" s="24" t="s">
        <v>84</v>
      </c>
      <c r="E80" s="52" t="s">
        <v>224</v>
      </c>
      <c r="F80" s="26">
        <v>3.53</v>
      </c>
      <c r="G80" s="160"/>
      <c r="H80" s="161"/>
      <c r="I80" s="28">
        <f>ROUND(F80*(1-G80),2)</f>
        <v>3.53</v>
      </c>
      <c r="J80" s="28">
        <v>2.4700000000000002</v>
      </c>
      <c r="K80" s="162">
        <v>7.9566356454082641</v>
      </c>
      <c r="L80" s="27">
        <v>0.5</v>
      </c>
      <c r="M80" s="29">
        <f t="shared" si="58"/>
        <v>3.97</v>
      </c>
      <c r="N80" s="29">
        <f>MIN($N$4,M80)</f>
        <v>3.97</v>
      </c>
      <c r="O80" s="82">
        <f t="shared" si="59"/>
        <v>14.01</v>
      </c>
      <c r="P80" s="82">
        <v>8.35</v>
      </c>
      <c r="Q80" s="238"/>
      <c r="R80" s="140">
        <f>ROUND(P80*$R$4,0)</f>
        <v>4192</v>
      </c>
      <c r="S80" s="140">
        <f t="shared" si="60"/>
        <v>4192</v>
      </c>
      <c r="T80" s="222">
        <f t="shared" si="61"/>
        <v>4192</v>
      </c>
      <c r="U80" s="238">
        <v>502</v>
      </c>
      <c r="V80" s="140">
        <f>ROUND(P80*$V$4,0)</f>
        <v>5244</v>
      </c>
      <c r="W80" s="140">
        <f>ROUND(P80*$W$4,0)</f>
        <v>5244</v>
      </c>
      <c r="X80" s="222">
        <f>ROUND(P80*$X$4,0)</f>
        <v>5244</v>
      </c>
      <c r="Y80" s="238">
        <v>628</v>
      </c>
      <c r="Z80" s="140">
        <f>ROUND(O80*$Z$4,0)</f>
        <v>10550</v>
      </c>
      <c r="AA80" s="140">
        <f>ROUND(O80*$AA$4,0)</f>
        <v>10550</v>
      </c>
      <c r="AB80" s="222">
        <f>ROUND(O80*$AB$4,0)</f>
        <v>10550</v>
      </c>
      <c r="AC80" s="238">
        <v>753</v>
      </c>
      <c r="AD80" s="140">
        <f t="shared" si="62"/>
        <v>24125</v>
      </c>
      <c r="AE80" s="140">
        <f t="shared" si="62"/>
        <v>16047</v>
      </c>
      <c r="AF80" s="222">
        <f t="shared" si="62"/>
        <v>16047</v>
      </c>
      <c r="AG80" s="140">
        <f t="shared" si="62"/>
        <v>16047</v>
      </c>
      <c r="AH80" s="238">
        <v>1722</v>
      </c>
      <c r="AI80" s="238">
        <v>1145</v>
      </c>
      <c r="AP80" s="3"/>
      <c r="AQ80" s="294"/>
      <c r="AT80" s="295"/>
    </row>
    <row r="81" spans="1:46" ht="26.25" thickBot="1" x14ac:dyDescent="0.25">
      <c r="B81" s="256" t="s">
        <v>324</v>
      </c>
      <c r="C81" s="186">
        <v>650</v>
      </c>
      <c r="D81" s="191" t="s">
        <v>325</v>
      </c>
      <c r="E81" s="187" t="s">
        <v>224</v>
      </c>
      <c r="F81" s="83">
        <v>1.52</v>
      </c>
      <c r="G81" s="188"/>
      <c r="H81" s="189"/>
      <c r="I81" s="28">
        <f>ROUND(F81*(1-G81),2)</f>
        <v>1.52</v>
      </c>
      <c r="J81" s="85"/>
      <c r="K81" s="190">
        <v>7.9566356454082641</v>
      </c>
      <c r="L81" s="84">
        <v>0.5</v>
      </c>
      <c r="M81" s="87">
        <f t="shared" si="58"/>
        <v>3.97</v>
      </c>
      <c r="N81" s="87">
        <f>MIN($N$4,M81)</f>
        <v>3.97</v>
      </c>
      <c r="O81" s="48">
        <f t="shared" si="59"/>
        <v>6.03</v>
      </c>
      <c r="P81" s="281">
        <f>ROUND(3.98*J77,2)</f>
        <v>3.86</v>
      </c>
      <c r="Q81" s="238"/>
      <c r="R81" s="235">
        <f>ROUND(P81*$R$4,0)</f>
        <v>1938</v>
      </c>
      <c r="S81" s="141">
        <f t="shared" si="60"/>
        <v>1938</v>
      </c>
      <c r="T81" s="227">
        <f t="shared" si="61"/>
        <v>1938</v>
      </c>
      <c r="U81" s="238">
        <v>502</v>
      </c>
      <c r="V81" s="235">
        <f>ROUND($P81*V$4,0)</f>
        <v>2424</v>
      </c>
      <c r="W81" s="141">
        <f>ROUND($P81*W$4,0)</f>
        <v>2424</v>
      </c>
      <c r="X81" s="227">
        <f>ROUND($P81*X$4,0)</f>
        <v>2424</v>
      </c>
      <c r="Y81" s="238">
        <v>628</v>
      </c>
      <c r="Z81" s="235">
        <f>ROUND($O81*Z$4,0)</f>
        <v>4541</v>
      </c>
      <c r="AA81" s="141">
        <f>ROUND($O81*AA$4,0)</f>
        <v>4541</v>
      </c>
      <c r="AB81" s="227">
        <f>ROUND($O81*AB$4,0)</f>
        <v>4541</v>
      </c>
      <c r="AC81" s="238">
        <v>753</v>
      </c>
      <c r="AD81" s="235">
        <f t="shared" si="62"/>
        <v>10384</v>
      </c>
      <c r="AE81" s="141">
        <f t="shared" si="62"/>
        <v>6907</v>
      </c>
      <c r="AF81" s="227">
        <f t="shared" si="62"/>
        <v>6907</v>
      </c>
      <c r="AG81" s="235">
        <f t="shared" si="62"/>
        <v>6907</v>
      </c>
      <c r="AH81" s="238">
        <v>1722</v>
      </c>
      <c r="AI81" s="238">
        <v>1145</v>
      </c>
      <c r="AP81" s="3"/>
      <c r="AQ81" s="294"/>
      <c r="AT81" s="295"/>
    </row>
    <row r="82" spans="1:46" x14ac:dyDescent="0.2">
      <c r="B82" s="259"/>
      <c r="C82" s="132"/>
      <c r="D82" s="69"/>
      <c r="E82" s="70"/>
      <c r="F82" s="71"/>
      <c r="G82" s="192"/>
      <c r="H82" s="193"/>
      <c r="I82" s="73"/>
      <c r="J82" s="73"/>
      <c r="K82" s="194"/>
      <c r="L82" s="72"/>
      <c r="M82" s="74"/>
      <c r="N82" s="136"/>
      <c r="O82" s="75"/>
      <c r="P82" s="75"/>
      <c r="Q82" s="238"/>
      <c r="R82" s="236"/>
      <c r="S82" s="139">
        <f t="shared" si="60"/>
        <v>0</v>
      </c>
      <c r="T82" s="228">
        <f t="shared" si="61"/>
        <v>0</v>
      </c>
      <c r="U82" s="238">
        <v>502</v>
      </c>
      <c r="V82" s="236"/>
      <c r="W82" s="139"/>
      <c r="X82" s="228"/>
      <c r="Y82" s="238">
        <v>628</v>
      </c>
      <c r="Z82" s="236"/>
      <c r="AA82" s="139"/>
      <c r="AB82" s="228"/>
      <c r="AC82" s="238">
        <v>753</v>
      </c>
      <c r="AD82" s="236"/>
      <c r="AE82" s="139"/>
      <c r="AF82" s="228"/>
      <c r="AG82" s="236"/>
      <c r="AH82" s="238">
        <v>1722</v>
      </c>
      <c r="AI82" s="238">
        <v>1145</v>
      </c>
      <c r="AP82" s="3"/>
      <c r="AQ82" s="294"/>
      <c r="AT82" s="295"/>
    </row>
    <row r="83" spans="1:46" x14ac:dyDescent="0.2">
      <c r="B83" s="255" t="s">
        <v>91</v>
      </c>
      <c r="C83" s="127" t="s">
        <v>92</v>
      </c>
      <c r="D83" s="51" t="s">
        <v>93</v>
      </c>
      <c r="E83" s="52" t="s">
        <v>224</v>
      </c>
      <c r="F83" s="53">
        <v>1.44</v>
      </c>
      <c r="G83" s="167"/>
      <c r="H83" s="168"/>
      <c r="I83" s="55">
        <f>ROUND(F83*(1-G83),2)</f>
        <v>1.44</v>
      </c>
      <c r="J83" s="55">
        <v>1.1499999999999999</v>
      </c>
      <c r="K83" s="169">
        <v>6.7911472126069174</v>
      </c>
      <c r="L83" s="54">
        <v>0.5</v>
      </c>
      <c r="M83" s="56">
        <f t="shared" si="58"/>
        <v>3.39</v>
      </c>
      <c r="N83" s="135">
        <f t="shared" ref="N83:N92" si="63">MIN($N$4,M83)</f>
        <v>3.39</v>
      </c>
      <c r="O83" s="57">
        <f t="shared" si="59"/>
        <v>4.88</v>
      </c>
      <c r="P83" s="57">
        <v>3.89</v>
      </c>
      <c r="Q83" s="238"/>
      <c r="R83" s="237">
        <f t="shared" ref="R83:R92" si="64">ROUND(P83*$R$4,0)</f>
        <v>1953</v>
      </c>
      <c r="S83" s="140">
        <f t="shared" si="60"/>
        <v>1953</v>
      </c>
      <c r="T83" s="229">
        <f t="shared" si="61"/>
        <v>1953</v>
      </c>
      <c r="U83" s="238">
        <v>502</v>
      </c>
      <c r="V83" s="237">
        <f t="shared" ref="V83:X92" si="65">ROUND($P83*V$4,0)</f>
        <v>2443</v>
      </c>
      <c r="W83" s="140">
        <f t="shared" si="65"/>
        <v>2443</v>
      </c>
      <c r="X83" s="229">
        <f t="shared" si="65"/>
        <v>2443</v>
      </c>
      <c r="Y83" s="238">
        <v>628</v>
      </c>
      <c r="Z83" s="237">
        <f t="shared" ref="Z83:AB92" si="66">ROUND($O83*Z$4,0)</f>
        <v>3675</v>
      </c>
      <c r="AA83" s="140">
        <f t="shared" si="66"/>
        <v>3675</v>
      </c>
      <c r="AB83" s="229">
        <f t="shared" si="66"/>
        <v>3675</v>
      </c>
      <c r="AC83" s="238">
        <v>753</v>
      </c>
      <c r="AD83" s="237">
        <f t="shared" ref="AD83:AG92" si="67">ROUND($O83*AD$4,0)</f>
        <v>8403</v>
      </c>
      <c r="AE83" s="140">
        <f t="shared" si="67"/>
        <v>5590</v>
      </c>
      <c r="AF83" s="229">
        <f t="shared" si="67"/>
        <v>5590</v>
      </c>
      <c r="AG83" s="237">
        <f t="shared" si="67"/>
        <v>5590</v>
      </c>
      <c r="AH83" s="238">
        <v>1722</v>
      </c>
      <c r="AI83" s="238">
        <v>1145</v>
      </c>
      <c r="AP83" s="3"/>
      <c r="AQ83" s="294"/>
      <c r="AT83" s="295"/>
    </row>
    <row r="84" spans="1:46" ht="12" customHeight="1" x14ac:dyDescent="0.2">
      <c r="B84" s="255" t="s">
        <v>326</v>
      </c>
      <c r="C84" s="128">
        <v>712</v>
      </c>
      <c r="D84" s="51" t="s">
        <v>327</v>
      </c>
      <c r="E84" s="52" t="s">
        <v>224</v>
      </c>
      <c r="F84" s="53">
        <v>2.16</v>
      </c>
      <c r="G84" s="167"/>
      <c r="H84" s="168"/>
      <c r="I84" s="55">
        <f>ROUND(F84*(1-G84),2)</f>
        <v>2.16</v>
      </c>
      <c r="J84" s="55"/>
      <c r="K84" s="169">
        <v>6.7911472126069174</v>
      </c>
      <c r="L84" s="54">
        <v>0.5</v>
      </c>
      <c r="M84" s="56">
        <f t="shared" si="58"/>
        <v>3.39</v>
      </c>
      <c r="N84" s="135">
        <f t="shared" si="63"/>
        <v>3.39</v>
      </c>
      <c r="O84" s="57">
        <f t="shared" si="59"/>
        <v>7.32</v>
      </c>
      <c r="P84" s="279">
        <f>ROUND($J$86*3.4,2)</f>
        <v>5.81</v>
      </c>
      <c r="Q84" s="238"/>
      <c r="R84" s="237">
        <f t="shared" si="64"/>
        <v>2917</v>
      </c>
      <c r="S84" s="140">
        <f t="shared" si="60"/>
        <v>2917</v>
      </c>
      <c r="T84" s="229">
        <f t="shared" si="61"/>
        <v>2917</v>
      </c>
      <c r="U84" s="238">
        <v>502</v>
      </c>
      <c r="V84" s="237">
        <f t="shared" si="65"/>
        <v>3649</v>
      </c>
      <c r="W84" s="140">
        <f t="shared" si="65"/>
        <v>3649</v>
      </c>
      <c r="X84" s="229">
        <f t="shared" si="65"/>
        <v>3649</v>
      </c>
      <c r="Y84" s="238">
        <v>628</v>
      </c>
      <c r="Z84" s="237">
        <f t="shared" si="66"/>
        <v>5512</v>
      </c>
      <c r="AA84" s="140">
        <f t="shared" si="66"/>
        <v>5512</v>
      </c>
      <c r="AB84" s="229">
        <f t="shared" si="66"/>
        <v>5512</v>
      </c>
      <c r="AC84" s="238">
        <v>753</v>
      </c>
      <c r="AD84" s="237">
        <f t="shared" si="67"/>
        <v>12605</v>
      </c>
      <c r="AE84" s="140">
        <f t="shared" si="67"/>
        <v>8384</v>
      </c>
      <c r="AF84" s="229">
        <f t="shared" si="67"/>
        <v>8384</v>
      </c>
      <c r="AG84" s="237">
        <f t="shared" si="67"/>
        <v>8384</v>
      </c>
      <c r="AH84" s="238">
        <v>1722</v>
      </c>
      <c r="AI84" s="238">
        <v>1145</v>
      </c>
      <c r="AP84" s="3"/>
      <c r="AQ84" s="294"/>
      <c r="AT84" s="295"/>
    </row>
    <row r="85" spans="1:46" x14ac:dyDescent="0.2">
      <c r="B85" s="255" t="s">
        <v>88</v>
      </c>
      <c r="C85" s="127" t="s">
        <v>89</v>
      </c>
      <c r="D85" s="51" t="s">
        <v>90</v>
      </c>
      <c r="E85" s="52" t="s">
        <v>224</v>
      </c>
      <c r="F85" s="53">
        <v>1.3</v>
      </c>
      <c r="G85" s="167"/>
      <c r="H85" s="168"/>
      <c r="I85" s="55">
        <f>ROUND(F85*(1-G85),2)</f>
        <v>1.3</v>
      </c>
      <c r="J85" s="55">
        <v>0.6</v>
      </c>
      <c r="K85" s="169">
        <v>6.7911472126069174</v>
      </c>
      <c r="L85" s="54">
        <v>0.5</v>
      </c>
      <c r="M85" s="56">
        <f t="shared" si="58"/>
        <v>3.39</v>
      </c>
      <c r="N85" s="135">
        <f t="shared" si="63"/>
        <v>3.39</v>
      </c>
      <c r="O85" s="57">
        <f t="shared" si="59"/>
        <v>4.41</v>
      </c>
      <c r="P85" s="57">
        <v>2.0299999999999998</v>
      </c>
      <c r="Q85" s="238"/>
      <c r="R85" s="237">
        <f t="shared" si="64"/>
        <v>1019</v>
      </c>
      <c r="S85" s="140">
        <f t="shared" si="60"/>
        <v>1019</v>
      </c>
      <c r="T85" s="229">
        <f t="shared" si="61"/>
        <v>1019</v>
      </c>
      <c r="U85" s="238">
        <v>502</v>
      </c>
      <c r="V85" s="237">
        <f t="shared" si="65"/>
        <v>1275</v>
      </c>
      <c r="W85" s="140">
        <f t="shared" si="65"/>
        <v>1275</v>
      </c>
      <c r="X85" s="229">
        <f t="shared" si="65"/>
        <v>1275</v>
      </c>
      <c r="Y85" s="238">
        <v>628</v>
      </c>
      <c r="Z85" s="237">
        <f t="shared" si="66"/>
        <v>3321</v>
      </c>
      <c r="AA85" s="140">
        <f t="shared" si="66"/>
        <v>3321</v>
      </c>
      <c r="AB85" s="229">
        <f t="shared" si="66"/>
        <v>3321</v>
      </c>
      <c r="AC85" s="238">
        <v>753</v>
      </c>
      <c r="AD85" s="237">
        <f t="shared" si="67"/>
        <v>7594</v>
      </c>
      <c r="AE85" s="140">
        <f t="shared" si="67"/>
        <v>5051</v>
      </c>
      <c r="AF85" s="229">
        <f t="shared" si="67"/>
        <v>5051</v>
      </c>
      <c r="AG85" s="237">
        <f t="shared" si="67"/>
        <v>5051</v>
      </c>
      <c r="AH85" s="238">
        <v>1722</v>
      </c>
      <c r="AI85" s="238">
        <v>1145</v>
      </c>
      <c r="AP85" s="3"/>
      <c r="AQ85" s="294"/>
      <c r="AT85" s="295"/>
    </row>
    <row r="86" spans="1:46" x14ac:dyDescent="0.2">
      <c r="A86" s="6"/>
      <c r="B86" s="255" t="s">
        <v>97</v>
      </c>
      <c r="C86" s="127" t="s">
        <v>98</v>
      </c>
      <c r="D86" s="51" t="s">
        <v>99</v>
      </c>
      <c r="E86" s="52" t="s">
        <v>224</v>
      </c>
      <c r="F86" s="53">
        <v>1.76</v>
      </c>
      <c r="G86" s="167"/>
      <c r="H86" s="168"/>
      <c r="I86" s="55">
        <f>ROUND(F86*(1-G86),2)</f>
        <v>1.76</v>
      </c>
      <c r="J86" s="55">
        <v>1.71</v>
      </c>
      <c r="K86" s="169">
        <v>6.7911472126069174</v>
      </c>
      <c r="L86" s="54">
        <v>0.5</v>
      </c>
      <c r="M86" s="56">
        <f t="shared" si="58"/>
        <v>3.39</v>
      </c>
      <c r="N86" s="135">
        <f t="shared" si="63"/>
        <v>3.39</v>
      </c>
      <c r="O86" s="57">
        <f t="shared" si="59"/>
        <v>5.97</v>
      </c>
      <c r="P86" s="57">
        <v>5.78</v>
      </c>
      <c r="Q86" s="238"/>
      <c r="R86" s="237">
        <f t="shared" si="64"/>
        <v>2902</v>
      </c>
      <c r="S86" s="140">
        <f t="shared" si="60"/>
        <v>2902</v>
      </c>
      <c r="T86" s="229">
        <f t="shared" si="61"/>
        <v>2902</v>
      </c>
      <c r="U86" s="238">
        <v>502</v>
      </c>
      <c r="V86" s="237">
        <f t="shared" si="65"/>
        <v>3630</v>
      </c>
      <c r="W86" s="140">
        <f t="shared" si="65"/>
        <v>3630</v>
      </c>
      <c r="X86" s="229">
        <f t="shared" si="65"/>
        <v>3630</v>
      </c>
      <c r="Y86" s="238">
        <v>628</v>
      </c>
      <c r="Z86" s="237">
        <f t="shared" si="66"/>
        <v>4495</v>
      </c>
      <c r="AA86" s="140">
        <f t="shared" si="66"/>
        <v>4495</v>
      </c>
      <c r="AB86" s="229">
        <f t="shared" si="66"/>
        <v>4495</v>
      </c>
      <c r="AC86" s="238">
        <v>753</v>
      </c>
      <c r="AD86" s="237">
        <f t="shared" si="67"/>
        <v>10280</v>
      </c>
      <c r="AE86" s="140">
        <f t="shared" si="67"/>
        <v>6838</v>
      </c>
      <c r="AF86" s="229">
        <f t="shared" si="67"/>
        <v>6838</v>
      </c>
      <c r="AG86" s="237">
        <f t="shared" si="67"/>
        <v>6838</v>
      </c>
      <c r="AH86" s="238">
        <v>1722</v>
      </c>
      <c r="AI86" s="238">
        <v>1145</v>
      </c>
      <c r="AP86" s="3"/>
      <c r="AQ86" s="294"/>
      <c r="AT86" s="295"/>
    </row>
    <row r="87" spans="1:46" x14ac:dyDescent="0.2">
      <c r="A87" s="6"/>
      <c r="B87" s="255" t="s">
        <v>94</v>
      </c>
      <c r="C87" s="127" t="s">
        <v>95</v>
      </c>
      <c r="D87" s="51" t="s">
        <v>96</v>
      </c>
      <c r="E87" s="52" t="s">
        <v>224</v>
      </c>
      <c r="F87" s="53">
        <v>3.93</v>
      </c>
      <c r="G87" s="167"/>
      <c r="H87" s="168"/>
      <c r="I87" s="169">
        <f>ROUND(F87*(1-G87),2)</f>
        <v>3.93</v>
      </c>
      <c r="J87" s="169">
        <v>3.46</v>
      </c>
      <c r="K87" s="169">
        <v>6.7911472126069174</v>
      </c>
      <c r="L87" s="54">
        <v>0.5</v>
      </c>
      <c r="M87" s="56">
        <f t="shared" si="58"/>
        <v>3.39</v>
      </c>
      <c r="N87" s="135">
        <f t="shared" si="63"/>
        <v>3.39</v>
      </c>
      <c r="O87" s="57">
        <f t="shared" si="59"/>
        <v>13.32</v>
      </c>
      <c r="P87" s="57">
        <v>11.69</v>
      </c>
      <c r="Q87" s="238"/>
      <c r="R87" s="237">
        <f t="shared" si="64"/>
        <v>5868</v>
      </c>
      <c r="S87" s="140">
        <f t="shared" si="60"/>
        <v>5868</v>
      </c>
      <c r="T87" s="229">
        <f t="shared" si="61"/>
        <v>5868</v>
      </c>
      <c r="U87" s="238">
        <v>502</v>
      </c>
      <c r="V87" s="237">
        <f t="shared" si="65"/>
        <v>7341</v>
      </c>
      <c r="W87" s="140">
        <f t="shared" si="65"/>
        <v>7341</v>
      </c>
      <c r="X87" s="229">
        <f t="shared" si="65"/>
        <v>7341</v>
      </c>
      <c r="Y87" s="238">
        <v>628</v>
      </c>
      <c r="Z87" s="237">
        <f t="shared" si="66"/>
        <v>10030</v>
      </c>
      <c r="AA87" s="140">
        <f t="shared" si="66"/>
        <v>10030</v>
      </c>
      <c r="AB87" s="229">
        <f t="shared" si="66"/>
        <v>10030</v>
      </c>
      <c r="AC87" s="238">
        <v>753</v>
      </c>
      <c r="AD87" s="237">
        <f t="shared" si="67"/>
        <v>22937</v>
      </c>
      <c r="AE87" s="140">
        <f t="shared" si="67"/>
        <v>15257</v>
      </c>
      <c r="AF87" s="229">
        <f t="shared" si="67"/>
        <v>15257</v>
      </c>
      <c r="AG87" s="237">
        <f t="shared" si="67"/>
        <v>15257</v>
      </c>
      <c r="AH87" s="238">
        <v>1722</v>
      </c>
      <c r="AI87" s="238">
        <v>1145</v>
      </c>
      <c r="AP87" s="3"/>
      <c r="AQ87" s="294"/>
      <c r="AT87" s="295"/>
    </row>
    <row r="88" spans="1:46" ht="25.5" x14ac:dyDescent="0.2">
      <c r="A88" s="6"/>
      <c r="B88" s="257" t="s">
        <v>328</v>
      </c>
      <c r="C88" s="130">
        <v>730</v>
      </c>
      <c r="D88" s="173" t="s">
        <v>329</v>
      </c>
      <c r="E88" s="52" t="s">
        <v>224</v>
      </c>
      <c r="F88" s="63">
        <v>1.71</v>
      </c>
      <c r="G88" s="174"/>
      <c r="H88" s="175"/>
      <c r="I88" s="55">
        <f t="shared" ref="I88:I92" si="68">ROUND(F88*(1-G88),2)</f>
        <v>1.71</v>
      </c>
      <c r="J88" s="65"/>
      <c r="K88" s="178">
        <v>6.7911472126069174</v>
      </c>
      <c r="L88" s="64">
        <v>0.5</v>
      </c>
      <c r="M88" s="135">
        <f t="shared" si="58"/>
        <v>3.39</v>
      </c>
      <c r="N88" s="135">
        <f t="shared" si="63"/>
        <v>3.39</v>
      </c>
      <c r="O88" s="57">
        <f t="shared" si="59"/>
        <v>5.8</v>
      </c>
      <c r="P88" s="279">
        <f>P84</f>
        <v>5.81</v>
      </c>
      <c r="Q88" s="238"/>
      <c r="R88" s="237">
        <f t="shared" si="64"/>
        <v>2917</v>
      </c>
      <c r="S88" s="140">
        <f t="shared" si="60"/>
        <v>2917</v>
      </c>
      <c r="T88" s="229">
        <f t="shared" si="61"/>
        <v>2917</v>
      </c>
      <c r="U88" s="238">
        <v>502</v>
      </c>
      <c r="V88" s="237">
        <f t="shared" si="65"/>
        <v>3649</v>
      </c>
      <c r="W88" s="140">
        <f t="shared" si="65"/>
        <v>3649</v>
      </c>
      <c r="X88" s="229">
        <f t="shared" si="65"/>
        <v>3649</v>
      </c>
      <c r="Y88" s="238">
        <v>628</v>
      </c>
      <c r="Z88" s="237">
        <f t="shared" si="66"/>
        <v>4367</v>
      </c>
      <c r="AA88" s="140">
        <f t="shared" si="66"/>
        <v>4367</v>
      </c>
      <c r="AB88" s="229">
        <f t="shared" si="66"/>
        <v>4367</v>
      </c>
      <c r="AC88" s="238">
        <v>753</v>
      </c>
      <c r="AD88" s="237">
        <f t="shared" si="67"/>
        <v>9988</v>
      </c>
      <c r="AE88" s="140">
        <f t="shared" si="67"/>
        <v>6643</v>
      </c>
      <c r="AF88" s="229">
        <f t="shared" si="67"/>
        <v>6643</v>
      </c>
      <c r="AG88" s="237">
        <f t="shared" si="67"/>
        <v>6643</v>
      </c>
      <c r="AH88" s="238">
        <v>1722</v>
      </c>
      <c r="AI88" s="238">
        <v>1145</v>
      </c>
      <c r="AP88" s="3"/>
      <c r="AQ88" s="294"/>
      <c r="AT88" s="295"/>
    </row>
    <row r="89" spans="1:46" ht="25.5" x14ac:dyDescent="0.2">
      <c r="A89" s="6"/>
      <c r="B89" s="257" t="s">
        <v>330</v>
      </c>
      <c r="C89" s="130">
        <v>731</v>
      </c>
      <c r="D89" s="173" t="s">
        <v>331</v>
      </c>
      <c r="E89" s="52" t="s">
        <v>224</v>
      </c>
      <c r="F89" s="63">
        <v>5.2</v>
      </c>
      <c r="G89" s="174"/>
      <c r="H89" s="175"/>
      <c r="I89" s="55">
        <f t="shared" si="68"/>
        <v>5.2</v>
      </c>
      <c r="J89" s="65"/>
      <c r="K89" s="178">
        <v>6.7911472126069174</v>
      </c>
      <c r="L89" s="64">
        <v>0.5</v>
      </c>
      <c r="M89" s="135">
        <f t="shared" si="58"/>
        <v>3.39</v>
      </c>
      <c r="N89" s="135">
        <f t="shared" si="63"/>
        <v>3.39</v>
      </c>
      <c r="O89" s="57">
        <f t="shared" si="59"/>
        <v>17.63</v>
      </c>
      <c r="P89" s="279">
        <f>ROUND(J87*3.98,2)</f>
        <v>13.77</v>
      </c>
      <c r="Q89" s="238"/>
      <c r="R89" s="237">
        <f t="shared" si="64"/>
        <v>6913</v>
      </c>
      <c r="S89" s="140">
        <f t="shared" si="60"/>
        <v>6913</v>
      </c>
      <c r="T89" s="229">
        <f t="shared" si="61"/>
        <v>6913</v>
      </c>
      <c r="U89" s="238">
        <v>502</v>
      </c>
      <c r="V89" s="237">
        <f t="shared" si="65"/>
        <v>8648</v>
      </c>
      <c r="W89" s="140">
        <f t="shared" si="65"/>
        <v>8648</v>
      </c>
      <c r="X89" s="229">
        <f t="shared" si="65"/>
        <v>8648</v>
      </c>
      <c r="Y89" s="238">
        <v>628</v>
      </c>
      <c r="Z89" s="237">
        <f t="shared" si="66"/>
        <v>13275</v>
      </c>
      <c r="AA89" s="140">
        <f t="shared" si="66"/>
        <v>13275</v>
      </c>
      <c r="AB89" s="229">
        <f t="shared" si="66"/>
        <v>13275</v>
      </c>
      <c r="AC89" s="238">
        <v>753</v>
      </c>
      <c r="AD89" s="237">
        <f t="shared" si="67"/>
        <v>30359</v>
      </c>
      <c r="AE89" s="140">
        <f t="shared" si="67"/>
        <v>20193</v>
      </c>
      <c r="AF89" s="229">
        <f t="shared" si="67"/>
        <v>20193</v>
      </c>
      <c r="AG89" s="237">
        <f t="shared" si="67"/>
        <v>20193</v>
      </c>
      <c r="AH89" s="238">
        <v>1722</v>
      </c>
      <c r="AI89" s="238">
        <v>1145</v>
      </c>
      <c r="AP89" s="3"/>
      <c r="AQ89" s="294"/>
      <c r="AT89" s="295"/>
    </row>
    <row r="90" spans="1:46" ht="25.5" x14ac:dyDescent="0.2">
      <c r="A90" s="6"/>
      <c r="B90" s="257" t="s">
        <v>332</v>
      </c>
      <c r="C90" s="130">
        <v>732</v>
      </c>
      <c r="D90" s="173" t="s">
        <v>333</v>
      </c>
      <c r="E90" s="52" t="s">
        <v>224</v>
      </c>
      <c r="F90" s="63">
        <v>11.21</v>
      </c>
      <c r="G90" s="174"/>
      <c r="H90" s="175"/>
      <c r="I90" s="55">
        <f t="shared" si="68"/>
        <v>11.21</v>
      </c>
      <c r="J90" s="65"/>
      <c r="K90" s="178">
        <v>6.7911472126069174</v>
      </c>
      <c r="L90" s="64">
        <v>0.5</v>
      </c>
      <c r="M90" s="135">
        <f t="shared" si="58"/>
        <v>3.39</v>
      </c>
      <c r="N90" s="135">
        <f t="shared" si="63"/>
        <v>3.39</v>
      </c>
      <c r="O90" s="57">
        <f t="shared" si="59"/>
        <v>38</v>
      </c>
      <c r="P90" s="279">
        <f>P89</f>
        <v>13.77</v>
      </c>
      <c r="Q90" s="238"/>
      <c r="R90" s="237">
        <f t="shared" si="64"/>
        <v>6913</v>
      </c>
      <c r="S90" s="140">
        <f t="shared" si="60"/>
        <v>6913</v>
      </c>
      <c r="T90" s="229">
        <f t="shared" si="61"/>
        <v>6913</v>
      </c>
      <c r="U90" s="238">
        <v>502</v>
      </c>
      <c r="V90" s="237">
        <f t="shared" si="65"/>
        <v>8648</v>
      </c>
      <c r="W90" s="140">
        <f t="shared" si="65"/>
        <v>8648</v>
      </c>
      <c r="X90" s="229">
        <f t="shared" si="65"/>
        <v>8648</v>
      </c>
      <c r="Y90" s="238">
        <v>628</v>
      </c>
      <c r="Z90" s="237">
        <f t="shared" si="66"/>
        <v>28614</v>
      </c>
      <c r="AA90" s="140">
        <f t="shared" si="66"/>
        <v>28614</v>
      </c>
      <c r="AB90" s="229">
        <f t="shared" si="66"/>
        <v>28614</v>
      </c>
      <c r="AC90" s="238">
        <v>753</v>
      </c>
      <c r="AD90" s="237">
        <f t="shared" si="67"/>
        <v>65436</v>
      </c>
      <c r="AE90" s="140">
        <f t="shared" si="67"/>
        <v>43525</v>
      </c>
      <c r="AF90" s="229">
        <f t="shared" si="67"/>
        <v>43525</v>
      </c>
      <c r="AG90" s="237">
        <f t="shared" si="67"/>
        <v>43525</v>
      </c>
      <c r="AH90" s="238">
        <v>1722</v>
      </c>
      <c r="AI90" s="238">
        <v>1145</v>
      </c>
      <c r="AP90" s="3"/>
      <c r="AQ90" s="294"/>
      <c r="AT90" s="295"/>
    </row>
    <row r="91" spans="1:46" x14ac:dyDescent="0.2">
      <c r="A91" s="6"/>
      <c r="B91" s="255" t="s">
        <v>100</v>
      </c>
      <c r="C91" s="127" t="s">
        <v>101</v>
      </c>
      <c r="D91" s="51" t="s">
        <v>102</v>
      </c>
      <c r="E91" s="52" t="s">
        <v>224</v>
      </c>
      <c r="F91" s="53">
        <v>1.07</v>
      </c>
      <c r="G91" s="167"/>
      <c r="H91" s="168"/>
      <c r="I91" s="55">
        <f t="shared" si="68"/>
        <v>1.07</v>
      </c>
      <c r="J91" s="55">
        <v>1.07</v>
      </c>
      <c r="K91" s="169">
        <v>6.7911472126069174</v>
      </c>
      <c r="L91" s="54">
        <v>0.5</v>
      </c>
      <c r="M91" s="56">
        <f t="shared" si="58"/>
        <v>3.39</v>
      </c>
      <c r="N91" s="56">
        <f t="shared" si="63"/>
        <v>3.39</v>
      </c>
      <c r="O91" s="66">
        <f t="shared" si="59"/>
        <v>3.63</v>
      </c>
      <c r="P91" s="66">
        <v>3.62</v>
      </c>
      <c r="Q91" s="238"/>
      <c r="R91" s="237">
        <f t="shared" si="64"/>
        <v>1817</v>
      </c>
      <c r="S91" s="140">
        <f t="shared" si="60"/>
        <v>1817</v>
      </c>
      <c r="T91" s="229">
        <f t="shared" si="61"/>
        <v>1817</v>
      </c>
      <c r="U91" s="238">
        <v>502</v>
      </c>
      <c r="V91" s="237">
        <f t="shared" si="65"/>
        <v>2273</v>
      </c>
      <c r="W91" s="140">
        <f t="shared" si="65"/>
        <v>2273</v>
      </c>
      <c r="X91" s="229">
        <f t="shared" si="65"/>
        <v>2273</v>
      </c>
      <c r="Y91" s="238">
        <v>628</v>
      </c>
      <c r="Z91" s="237">
        <f t="shared" si="66"/>
        <v>2733</v>
      </c>
      <c r="AA91" s="140">
        <f t="shared" si="66"/>
        <v>2733</v>
      </c>
      <c r="AB91" s="229">
        <f t="shared" si="66"/>
        <v>2733</v>
      </c>
      <c r="AC91" s="238">
        <v>753</v>
      </c>
      <c r="AD91" s="237">
        <f t="shared" si="67"/>
        <v>6251</v>
      </c>
      <c r="AE91" s="140">
        <f t="shared" si="67"/>
        <v>4158</v>
      </c>
      <c r="AF91" s="229">
        <f t="shared" si="67"/>
        <v>4158</v>
      </c>
      <c r="AG91" s="237">
        <f t="shared" si="67"/>
        <v>4158</v>
      </c>
      <c r="AH91" s="238">
        <v>1722</v>
      </c>
      <c r="AI91" s="238">
        <v>1145</v>
      </c>
      <c r="AP91" s="3"/>
      <c r="AQ91" s="294"/>
      <c r="AT91" s="295"/>
    </row>
    <row r="92" spans="1:46" ht="13.5" thickBot="1" x14ac:dyDescent="0.25">
      <c r="A92" s="6"/>
      <c r="B92" s="254" t="s">
        <v>334</v>
      </c>
      <c r="C92" s="179">
        <v>770</v>
      </c>
      <c r="D92" s="33" t="s">
        <v>335</v>
      </c>
      <c r="E92" s="34" t="s">
        <v>224</v>
      </c>
      <c r="F92" s="35">
        <v>1.22</v>
      </c>
      <c r="G92" s="164"/>
      <c r="H92" s="165"/>
      <c r="I92" s="37">
        <f t="shared" si="68"/>
        <v>1.22</v>
      </c>
      <c r="J92" s="37"/>
      <c r="K92" s="166">
        <v>6.7911472126069174</v>
      </c>
      <c r="L92" s="36">
        <v>0.5</v>
      </c>
      <c r="M92" s="38">
        <f t="shared" si="58"/>
        <v>3.39</v>
      </c>
      <c r="N92" s="38">
        <f t="shared" si="63"/>
        <v>3.39</v>
      </c>
      <c r="O92" s="39">
        <f t="shared" si="59"/>
        <v>4.1399999999999997</v>
      </c>
      <c r="P92" s="283">
        <f>ROUND(J83*3.4,2)</f>
        <v>3.91</v>
      </c>
      <c r="Q92" s="238"/>
      <c r="R92" s="235">
        <f t="shared" si="64"/>
        <v>1963</v>
      </c>
      <c r="S92" s="141">
        <f t="shared" si="60"/>
        <v>1963</v>
      </c>
      <c r="T92" s="230">
        <f t="shared" si="61"/>
        <v>1963</v>
      </c>
      <c r="U92" s="238">
        <v>502</v>
      </c>
      <c r="V92" s="235">
        <f t="shared" si="65"/>
        <v>2455</v>
      </c>
      <c r="W92" s="141">
        <f t="shared" si="65"/>
        <v>2455</v>
      </c>
      <c r="X92" s="230">
        <f t="shared" si="65"/>
        <v>2455</v>
      </c>
      <c r="Y92" s="238">
        <v>628</v>
      </c>
      <c r="Z92" s="235">
        <f t="shared" si="66"/>
        <v>3117</v>
      </c>
      <c r="AA92" s="141">
        <f t="shared" si="66"/>
        <v>3117</v>
      </c>
      <c r="AB92" s="230">
        <f t="shared" si="66"/>
        <v>3117</v>
      </c>
      <c r="AC92" s="238">
        <v>753</v>
      </c>
      <c r="AD92" s="235">
        <f t="shared" si="67"/>
        <v>7129</v>
      </c>
      <c r="AE92" s="141">
        <f t="shared" si="67"/>
        <v>4742</v>
      </c>
      <c r="AF92" s="230">
        <f t="shared" si="67"/>
        <v>4742</v>
      </c>
      <c r="AG92" s="235">
        <f t="shared" si="67"/>
        <v>4742</v>
      </c>
      <c r="AH92" s="238">
        <v>1722</v>
      </c>
      <c r="AI92" s="238">
        <v>1145</v>
      </c>
      <c r="AP92" s="3"/>
      <c r="AQ92" s="294"/>
      <c r="AT92" s="295"/>
    </row>
    <row r="93" spans="1:46" x14ac:dyDescent="0.2">
      <c r="A93" s="6"/>
      <c r="B93" s="253"/>
      <c r="C93" s="129"/>
      <c r="D93" s="24"/>
      <c r="E93" s="25"/>
      <c r="F93" s="26"/>
      <c r="G93" s="160"/>
      <c r="H93" s="161"/>
      <c r="I93" s="28"/>
      <c r="J93" s="28"/>
      <c r="K93" s="162"/>
      <c r="L93" s="27"/>
      <c r="M93" s="29"/>
      <c r="N93" s="87"/>
      <c r="O93" s="48"/>
      <c r="P93" s="48"/>
      <c r="Q93" s="290"/>
      <c r="R93" s="236"/>
      <c r="S93" s="139"/>
      <c r="T93" s="228"/>
      <c r="U93" s="238">
        <v>502</v>
      </c>
      <c r="V93" s="236"/>
      <c r="W93" s="139"/>
      <c r="X93" s="228"/>
      <c r="Y93" s="238">
        <v>628</v>
      </c>
      <c r="Z93" s="236"/>
      <c r="AA93" s="139"/>
      <c r="AB93" s="228"/>
      <c r="AC93" s="238">
        <v>753</v>
      </c>
      <c r="AD93" s="236"/>
      <c r="AE93" s="139"/>
      <c r="AF93" s="228"/>
      <c r="AG93" s="236"/>
      <c r="AH93" s="238">
        <v>1722</v>
      </c>
      <c r="AI93" s="238">
        <v>1145</v>
      </c>
      <c r="AP93" s="3"/>
      <c r="AQ93" s="294"/>
      <c r="AT93" s="295"/>
    </row>
    <row r="94" spans="1:46" x14ac:dyDescent="0.2">
      <c r="A94" s="6"/>
      <c r="B94" s="255"/>
      <c r="C94" s="127"/>
      <c r="D94" s="51"/>
      <c r="E94" s="52"/>
      <c r="F94" s="53"/>
      <c r="G94" s="167"/>
      <c r="H94" s="168"/>
      <c r="I94" s="55"/>
      <c r="J94" s="55"/>
      <c r="K94" s="169"/>
      <c r="L94" s="54"/>
      <c r="M94" s="56"/>
      <c r="N94" s="135"/>
      <c r="O94" s="57"/>
      <c r="P94" s="57"/>
      <c r="Q94" s="238"/>
      <c r="R94" s="237"/>
      <c r="S94" s="140"/>
      <c r="T94" s="229"/>
      <c r="U94" s="238">
        <v>502</v>
      </c>
      <c r="V94" s="237"/>
      <c r="W94" s="140"/>
      <c r="X94" s="229"/>
      <c r="Y94" s="238">
        <v>628</v>
      </c>
      <c r="Z94" s="237"/>
      <c r="AA94" s="140"/>
      <c r="AB94" s="229"/>
      <c r="AC94" s="238">
        <v>753</v>
      </c>
      <c r="AD94" s="237"/>
      <c r="AE94" s="140"/>
      <c r="AF94" s="229"/>
      <c r="AG94" s="237"/>
      <c r="AH94" s="238">
        <v>1722</v>
      </c>
      <c r="AI94" s="238">
        <v>1145</v>
      </c>
      <c r="AP94" s="3"/>
      <c r="AQ94" s="294"/>
      <c r="AT94" s="295"/>
    </row>
    <row r="95" spans="1:46" x14ac:dyDescent="0.2">
      <c r="A95" s="6"/>
      <c r="B95" s="255" t="s">
        <v>336</v>
      </c>
      <c r="C95" s="128">
        <v>840</v>
      </c>
      <c r="D95" s="51" t="s">
        <v>337</v>
      </c>
      <c r="E95" s="52" t="s">
        <v>224</v>
      </c>
      <c r="F95" s="53">
        <v>2.42</v>
      </c>
      <c r="G95" s="167"/>
      <c r="H95" s="168"/>
      <c r="I95" s="55">
        <f>ROUND(F95*(1-G95),2)</f>
        <v>2.42</v>
      </c>
      <c r="J95" s="55"/>
      <c r="K95" s="169">
        <v>6.7409120487953444</v>
      </c>
      <c r="L95" s="54">
        <v>0.5</v>
      </c>
      <c r="M95" s="55">
        <f t="shared" si="58"/>
        <v>3.37</v>
      </c>
      <c r="N95" s="56">
        <f t="shared" ref="N95:N106" si="69">MIN($N$4,M95)</f>
        <v>3.37</v>
      </c>
      <c r="O95" s="66">
        <f t="shared" si="59"/>
        <v>8.16</v>
      </c>
      <c r="P95" s="282">
        <f>ROUND(3.37*J96,2)</f>
        <v>6.54</v>
      </c>
      <c r="Q95" s="238"/>
      <c r="R95" s="237">
        <f t="shared" ref="R95:R106" si="70">ROUND(P95*$R$4,0)</f>
        <v>3283</v>
      </c>
      <c r="S95" s="140">
        <f t="shared" ref="S95:S106" si="71">ROUND(P95*$S$4,0)</f>
        <v>3283</v>
      </c>
      <c r="T95" s="229">
        <f t="shared" ref="T95:T106" si="72">ROUND(P95*$T$4,0)</f>
        <v>3283</v>
      </c>
      <c r="U95" s="238">
        <v>502</v>
      </c>
      <c r="V95" s="237">
        <f t="shared" ref="V95:X106" si="73">ROUND($P95*V$4,0)</f>
        <v>4107</v>
      </c>
      <c r="W95" s="140">
        <f t="shared" si="73"/>
        <v>4107</v>
      </c>
      <c r="X95" s="229">
        <f t="shared" si="73"/>
        <v>4107</v>
      </c>
      <c r="Y95" s="238">
        <v>628</v>
      </c>
      <c r="Z95" s="237">
        <f t="shared" ref="Z95:AB106" si="74">ROUND($O95*Z$4,0)</f>
        <v>6144</v>
      </c>
      <c r="AA95" s="140">
        <f t="shared" si="74"/>
        <v>6144</v>
      </c>
      <c r="AB95" s="229">
        <f t="shared" si="74"/>
        <v>6144</v>
      </c>
      <c r="AC95" s="238">
        <v>753</v>
      </c>
      <c r="AD95" s="237">
        <f t="shared" ref="AD95:AG106" si="75">ROUND($O95*AD$4,0)</f>
        <v>14052</v>
      </c>
      <c r="AE95" s="140">
        <f t="shared" si="75"/>
        <v>9346</v>
      </c>
      <c r="AF95" s="229">
        <f t="shared" si="75"/>
        <v>9346</v>
      </c>
      <c r="AG95" s="237">
        <f t="shared" si="75"/>
        <v>9346</v>
      </c>
      <c r="AH95" s="238">
        <v>1722</v>
      </c>
      <c r="AI95" s="238">
        <v>1145</v>
      </c>
      <c r="AP95" s="3"/>
      <c r="AQ95" s="294"/>
      <c r="AT95" s="295"/>
    </row>
    <row r="96" spans="1:46" x14ac:dyDescent="0.2">
      <c r="A96" s="6"/>
      <c r="B96" s="255" t="s">
        <v>338</v>
      </c>
      <c r="C96" s="127" t="s">
        <v>118</v>
      </c>
      <c r="D96" s="51" t="s">
        <v>339</v>
      </c>
      <c r="E96" s="52" t="s">
        <v>224</v>
      </c>
      <c r="F96" s="53">
        <v>3.75</v>
      </c>
      <c r="G96" s="167"/>
      <c r="H96" s="168"/>
      <c r="I96" s="169">
        <f>ROUND(F96*(1-G96),2)</f>
        <v>3.75</v>
      </c>
      <c r="J96" s="169">
        <v>1.94</v>
      </c>
      <c r="K96" s="169">
        <v>6.7409120487953444</v>
      </c>
      <c r="L96" s="54">
        <v>0.5</v>
      </c>
      <c r="M96" s="55">
        <f t="shared" si="58"/>
        <v>3.37</v>
      </c>
      <c r="N96" s="56">
        <f t="shared" si="69"/>
        <v>3.37</v>
      </c>
      <c r="O96" s="66">
        <f t="shared" si="59"/>
        <v>12.64</v>
      </c>
      <c r="P96" s="66">
        <v>5.26</v>
      </c>
      <c r="Q96" s="238"/>
      <c r="R96" s="237">
        <f t="shared" si="70"/>
        <v>2641</v>
      </c>
      <c r="S96" s="140">
        <f t="shared" si="71"/>
        <v>2641</v>
      </c>
      <c r="T96" s="229">
        <f t="shared" si="72"/>
        <v>2641</v>
      </c>
      <c r="U96" s="238">
        <v>502</v>
      </c>
      <c r="V96" s="237">
        <f t="shared" si="73"/>
        <v>3303</v>
      </c>
      <c r="W96" s="140">
        <f t="shared" si="73"/>
        <v>3303</v>
      </c>
      <c r="X96" s="229">
        <f t="shared" si="73"/>
        <v>3303</v>
      </c>
      <c r="Y96" s="238">
        <v>628</v>
      </c>
      <c r="Z96" s="237">
        <f t="shared" si="74"/>
        <v>9518</v>
      </c>
      <c r="AA96" s="140">
        <f t="shared" si="74"/>
        <v>9518</v>
      </c>
      <c r="AB96" s="229">
        <f t="shared" si="74"/>
        <v>9518</v>
      </c>
      <c r="AC96" s="238">
        <v>753</v>
      </c>
      <c r="AD96" s="237">
        <f t="shared" si="75"/>
        <v>21766</v>
      </c>
      <c r="AE96" s="140">
        <f t="shared" si="75"/>
        <v>14478</v>
      </c>
      <c r="AF96" s="229">
        <f t="shared" si="75"/>
        <v>14478</v>
      </c>
      <c r="AG96" s="237">
        <f t="shared" si="75"/>
        <v>14478</v>
      </c>
      <c r="AH96" s="238">
        <v>1722</v>
      </c>
      <c r="AI96" s="238">
        <v>1145</v>
      </c>
      <c r="AP96" s="3"/>
      <c r="AQ96" s="294"/>
      <c r="AT96" s="295"/>
    </row>
    <row r="97" spans="1:46" x14ac:dyDescent="0.2">
      <c r="A97" s="6"/>
      <c r="B97" s="255" t="s">
        <v>108</v>
      </c>
      <c r="C97" s="127" t="s">
        <v>109</v>
      </c>
      <c r="D97" s="51" t="s">
        <v>110</v>
      </c>
      <c r="E97" s="52" t="s">
        <v>224</v>
      </c>
      <c r="F97" s="53">
        <v>4.9000000000000004</v>
      </c>
      <c r="G97" s="167"/>
      <c r="H97" s="168"/>
      <c r="I97" s="55">
        <f t="shared" ref="I97:I106" si="76">ROUND(F97*(1-G97),2)</f>
        <v>4.9000000000000004</v>
      </c>
      <c r="J97" s="55"/>
      <c r="K97" s="169">
        <v>6.7409120487953444</v>
      </c>
      <c r="L97" s="54">
        <v>0.5</v>
      </c>
      <c r="M97" s="55">
        <f t="shared" si="58"/>
        <v>3.37</v>
      </c>
      <c r="N97" s="56">
        <f t="shared" si="69"/>
        <v>3.37</v>
      </c>
      <c r="O97" s="66">
        <f t="shared" si="59"/>
        <v>16.510000000000002</v>
      </c>
      <c r="P97" s="66">
        <v>7.59</v>
      </c>
      <c r="Q97" s="238"/>
      <c r="R97" s="237">
        <f t="shared" si="70"/>
        <v>3810</v>
      </c>
      <c r="S97" s="140">
        <f t="shared" si="71"/>
        <v>3810</v>
      </c>
      <c r="T97" s="229">
        <f t="shared" si="72"/>
        <v>3810</v>
      </c>
      <c r="U97" s="238">
        <v>502</v>
      </c>
      <c r="V97" s="237">
        <f t="shared" si="73"/>
        <v>4767</v>
      </c>
      <c r="W97" s="140">
        <f t="shared" si="73"/>
        <v>4767</v>
      </c>
      <c r="X97" s="229">
        <f t="shared" si="73"/>
        <v>4767</v>
      </c>
      <c r="Y97" s="238">
        <v>628</v>
      </c>
      <c r="Z97" s="237">
        <f t="shared" si="74"/>
        <v>12432</v>
      </c>
      <c r="AA97" s="140">
        <f t="shared" si="74"/>
        <v>12432</v>
      </c>
      <c r="AB97" s="229">
        <f t="shared" si="74"/>
        <v>12432</v>
      </c>
      <c r="AC97" s="238">
        <v>753</v>
      </c>
      <c r="AD97" s="237">
        <f t="shared" si="75"/>
        <v>28430</v>
      </c>
      <c r="AE97" s="140">
        <f t="shared" si="75"/>
        <v>18911</v>
      </c>
      <c r="AF97" s="229">
        <f t="shared" si="75"/>
        <v>18911</v>
      </c>
      <c r="AG97" s="237">
        <f t="shared" si="75"/>
        <v>18911</v>
      </c>
      <c r="AH97" s="238">
        <v>1722</v>
      </c>
      <c r="AI97" s="238">
        <v>1145</v>
      </c>
      <c r="AP97" s="3"/>
      <c r="AQ97" s="294"/>
      <c r="AT97" s="295"/>
    </row>
    <row r="98" spans="1:46" x14ac:dyDescent="0.2">
      <c r="A98" s="6"/>
      <c r="B98" s="255" t="s">
        <v>127</v>
      </c>
      <c r="C98" s="127" t="s">
        <v>128</v>
      </c>
      <c r="D98" s="51" t="s">
        <v>129</v>
      </c>
      <c r="E98" s="52" t="s">
        <v>224</v>
      </c>
      <c r="F98" s="53">
        <v>3.75</v>
      </c>
      <c r="G98" s="167">
        <v>0.28000000000000003</v>
      </c>
      <c r="H98" s="168" t="s">
        <v>111</v>
      </c>
      <c r="I98" s="55">
        <f t="shared" si="76"/>
        <v>2.7</v>
      </c>
      <c r="J98" s="55"/>
      <c r="K98" s="169">
        <v>6.7409120487953444</v>
      </c>
      <c r="L98" s="54">
        <v>0.5</v>
      </c>
      <c r="M98" s="55">
        <f t="shared" si="58"/>
        <v>3.37</v>
      </c>
      <c r="N98" s="56">
        <f t="shared" si="69"/>
        <v>3.37</v>
      </c>
      <c r="O98" s="66">
        <f t="shared" si="59"/>
        <v>9.1</v>
      </c>
      <c r="P98" s="66">
        <v>7.78</v>
      </c>
      <c r="Q98" s="238"/>
      <c r="R98" s="237">
        <f t="shared" si="70"/>
        <v>3906</v>
      </c>
      <c r="S98" s="140">
        <f t="shared" si="71"/>
        <v>3906</v>
      </c>
      <c r="T98" s="229">
        <f t="shared" si="72"/>
        <v>3906</v>
      </c>
      <c r="U98" s="238">
        <v>502</v>
      </c>
      <c r="V98" s="237">
        <f t="shared" si="73"/>
        <v>4886</v>
      </c>
      <c r="W98" s="140">
        <f t="shared" si="73"/>
        <v>4886</v>
      </c>
      <c r="X98" s="229">
        <f t="shared" si="73"/>
        <v>4886</v>
      </c>
      <c r="Y98" s="238">
        <v>628</v>
      </c>
      <c r="Z98" s="237">
        <f t="shared" si="74"/>
        <v>6852</v>
      </c>
      <c r="AA98" s="140">
        <f t="shared" si="74"/>
        <v>6852</v>
      </c>
      <c r="AB98" s="229">
        <f t="shared" si="74"/>
        <v>6852</v>
      </c>
      <c r="AC98" s="238">
        <v>753</v>
      </c>
      <c r="AD98" s="237">
        <f t="shared" si="75"/>
        <v>15670</v>
      </c>
      <c r="AE98" s="140">
        <f t="shared" si="75"/>
        <v>10423</v>
      </c>
      <c r="AF98" s="229">
        <f t="shared" si="75"/>
        <v>10423</v>
      </c>
      <c r="AG98" s="237">
        <f t="shared" si="75"/>
        <v>10423</v>
      </c>
      <c r="AH98" s="238">
        <v>1722</v>
      </c>
      <c r="AI98" s="238">
        <v>1145</v>
      </c>
      <c r="AP98" s="3"/>
      <c r="AQ98" s="294"/>
      <c r="AT98" s="295"/>
    </row>
    <row r="99" spans="1:46" x14ac:dyDescent="0.2">
      <c r="A99" s="6"/>
      <c r="B99" s="256" t="s">
        <v>340</v>
      </c>
      <c r="C99" s="186">
        <v>849</v>
      </c>
      <c r="D99" s="81" t="s">
        <v>341</v>
      </c>
      <c r="E99" s="52" t="s">
        <v>224</v>
      </c>
      <c r="F99" s="83">
        <v>2.11</v>
      </c>
      <c r="G99" s="188"/>
      <c r="H99" s="189"/>
      <c r="I99" s="55">
        <f t="shared" si="76"/>
        <v>2.11</v>
      </c>
      <c r="J99" s="85"/>
      <c r="K99" s="190">
        <v>6.7409120487953444</v>
      </c>
      <c r="L99" s="84">
        <v>0.5</v>
      </c>
      <c r="M99" s="85">
        <f t="shared" si="58"/>
        <v>3.37</v>
      </c>
      <c r="N99" s="87">
        <f t="shared" si="69"/>
        <v>3.37</v>
      </c>
      <c r="O99" s="48">
        <f t="shared" si="59"/>
        <v>7.11</v>
      </c>
      <c r="P99" s="281">
        <f>ROUND(3.37*J101,2)</f>
        <v>6.3</v>
      </c>
      <c r="Q99" s="238"/>
      <c r="R99" s="237">
        <f t="shared" si="70"/>
        <v>3163</v>
      </c>
      <c r="S99" s="140">
        <f t="shared" si="71"/>
        <v>3163</v>
      </c>
      <c r="T99" s="229">
        <f t="shared" si="72"/>
        <v>3163</v>
      </c>
      <c r="U99" s="238">
        <v>502</v>
      </c>
      <c r="V99" s="237">
        <f t="shared" si="73"/>
        <v>3956</v>
      </c>
      <c r="W99" s="140">
        <f t="shared" si="73"/>
        <v>3956</v>
      </c>
      <c r="X99" s="229">
        <f t="shared" si="73"/>
        <v>3956</v>
      </c>
      <c r="Y99" s="238">
        <v>628</v>
      </c>
      <c r="Z99" s="237">
        <f t="shared" si="74"/>
        <v>5354</v>
      </c>
      <c r="AA99" s="140">
        <f t="shared" si="74"/>
        <v>5354</v>
      </c>
      <c r="AB99" s="229">
        <f t="shared" si="74"/>
        <v>5354</v>
      </c>
      <c r="AC99" s="238">
        <v>753</v>
      </c>
      <c r="AD99" s="237">
        <f t="shared" si="75"/>
        <v>12243</v>
      </c>
      <c r="AE99" s="140">
        <f t="shared" si="75"/>
        <v>8144</v>
      </c>
      <c r="AF99" s="229">
        <f t="shared" si="75"/>
        <v>8144</v>
      </c>
      <c r="AG99" s="237">
        <f t="shared" si="75"/>
        <v>8144</v>
      </c>
      <c r="AH99" s="238">
        <v>1722</v>
      </c>
      <c r="AI99" s="238">
        <v>1145</v>
      </c>
      <c r="AP99" s="3"/>
      <c r="AQ99" s="294"/>
      <c r="AT99" s="295"/>
    </row>
    <row r="100" spans="1:46" x14ac:dyDescent="0.2">
      <c r="A100" s="6"/>
      <c r="B100" s="255" t="s">
        <v>119</v>
      </c>
      <c r="C100" s="127" t="s">
        <v>120</v>
      </c>
      <c r="D100" s="51" t="s">
        <v>121</v>
      </c>
      <c r="E100" s="52" t="s">
        <v>122</v>
      </c>
      <c r="F100" s="53">
        <v>4.8499999999999996</v>
      </c>
      <c r="G100" s="167"/>
      <c r="H100" s="168"/>
      <c r="I100" s="169">
        <f t="shared" si="76"/>
        <v>4.8499999999999996</v>
      </c>
      <c r="J100" s="169">
        <v>2.91</v>
      </c>
      <c r="K100" s="169">
        <v>6.7409120487953444</v>
      </c>
      <c r="L100" s="54">
        <v>0.5</v>
      </c>
      <c r="M100" s="55">
        <f t="shared" si="58"/>
        <v>3.37</v>
      </c>
      <c r="N100" s="56">
        <f t="shared" si="69"/>
        <v>3.37</v>
      </c>
      <c r="O100" s="66">
        <f t="shared" si="59"/>
        <v>16.34</v>
      </c>
      <c r="P100" s="282">
        <f>ROUND($J100*3.37,2)</f>
        <v>9.81</v>
      </c>
      <c r="Q100" s="285"/>
      <c r="R100" s="237">
        <f t="shared" si="70"/>
        <v>4925</v>
      </c>
      <c r="S100" s="140">
        <f t="shared" si="71"/>
        <v>4925</v>
      </c>
      <c r="T100" s="229">
        <f t="shared" si="72"/>
        <v>4925</v>
      </c>
      <c r="U100" s="238">
        <v>502</v>
      </c>
      <c r="V100" s="237">
        <f t="shared" si="73"/>
        <v>6161</v>
      </c>
      <c r="W100" s="140">
        <f t="shared" si="73"/>
        <v>6161</v>
      </c>
      <c r="X100" s="229">
        <f t="shared" si="73"/>
        <v>6161</v>
      </c>
      <c r="Y100" s="238">
        <v>628</v>
      </c>
      <c r="Z100" s="237">
        <f t="shared" si="74"/>
        <v>12304</v>
      </c>
      <c r="AA100" s="140">
        <f t="shared" si="74"/>
        <v>12304</v>
      </c>
      <c r="AB100" s="229">
        <f t="shared" si="74"/>
        <v>12304</v>
      </c>
      <c r="AC100" s="238">
        <v>753</v>
      </c>
      <c r="AD100" s="237">
        <f t="shared" si="75"/>
        <v>28137</v>
      </c>
      <c r="AE100" s="140">
        <f t="shared" si="75"/>
        <v>18716</v>
      </c>
      <c r="AF100" s="229">
        <f t="shared" si="75"/>
        <v>18716</v>
      </c>
      <c r="AG100" s="237">
        <f t="shared" si="75"/>
        <v>18716</v>
      </c>
      <c r="AH100" s="238">
        <v>1722</v>
      </c>
      <c r="AI100" s="238">
        <v>1145</v>
      </c>
      <c r="AP100" s="3"/>
      <c r="AQ100" s="294"/>
      <c r="AT100" s="295"/>
    </row>
    <row r="101" spans="1:46" x14ac:dyDescent="0.2">
      <c r="A101" s="6"/>
      <c r="B101" s="255" t="s">
        <v>105</v>
      </c>
      <c r="C101" s="127" t="s">
        <v>106</v>
      </c>
      <c r="D101" s="51" t="s">
        <v>107</v>
      </c>
      <c r="E101" s="52" t="s">
        <v>224</v>
      </c>
      <c r="F101" s="53">
        <v>3.11</v>
      </c>
      <c r="G101" s="167"/>
      <c r="H101" s="168"/>
      <c r="I101" s="55">
        <f t="shared" si="76"/>
        <v>3.11</v>
      </c>
      <c r="J101" s="55">
        <v>1.87</v>
      </c>
      <c r="K101" s="169">
        <v>6.7409120487953444</v>
      </c>
      <c r="L101" s="54">
        <v>0.5</v>
      </c>
      <c r="M101" s="55">
        <f t="shared" si="58"/>
        <v>3.37</v>
      </c>
      <c r="N101" s="56">
        <f t="shared" si="69"/>
        <v>3.37</v>
      </c>
      <c r="O101" s="66">
        <f t="shared" si="59"/>
        <v>10.48</v>
      </c>
      <c r="P101" s="282">
        <f>ROUND($J101*3.37,2)</f>
        <v>6.3</v>
      </c>
      <c r="Q101" s="238"/>
      <c r="R101" s="237">
        <f t="shared" si="70"/>
        <v>3163</v>
      </c>
      <c r="S101" s="140">
        <f t="shared" si="71"/>
        <v>3163</v>
      </c>
      <c r="T101" s="229">
        <f t="shared" si="72"/>
        <v>3163</v>
      </c>
      <c r="U101" s="238">
        <v>502</v>
      </c>
      <c r="V101" s="237">
        <f t="shared" si="73"/>
        <v>3956</v>
      </c>
      <c r="W101" s="140">
        <f t="shared" si="73"/>
        <v>3956</v>
      </c>
      <c r="X101" s="229">
        <f t="shared" si="73"/>
        <v>3956</v>
      </c>
      <c r="Y101" s="238">
        <v>628</v>
      </c>
      <c r="Z101" s="237">
        <f t="shared" si="74"/>
        <v>7891</v>
      </c>
      <c r="AA101" s="140">
        <f t="shared" si="74"/>
        <v>7891</v>
      </c>
      <c r="AB101" s="229">
        <f t="shared" si="74"/>
        <v>7891</v>
      </c>
      <c r="AC101" s="238">
        <v>753</v>
      </c>
      <c r="AD101" s="237">
        <f t="shared" si="75"/>
        <v>18047</v>
      </c>
      <c r="AE101" s="140">
        <f t="shared" si="75"/>
        <v>12004</v>
      </c>
      <c r="AF101" s="229">
        <f t="shared" si="75"/>
        <v>12004</v>
      </c>
      <c r="AG101" s="237">
        <f t="shared" si="75"/>
        <v>12004</v>
      </c>
      <c r="AH101" s="238">
        <v>1722</v>
      </c>
      <c r="AI101" s="238">
        <v>1145</v>
      </c>
      <c r="AP101" s="3"/>
      <c r="AQ101" s="294"/>
      <c r="AT101" s="295"/>
    </row>
    <row r="102" spans="1:46" x14ac:dyDescent="0.2">
      <c r="A102" s="6"/>
      <c r="B102" s="255" t="s">
        <v>342</v>
      </c>
      <c r="C102" s="128">
        <v>943</v>
      </c>
      <c r="D102" s="51" t="s">
        <v>343</v>
      </c>
      <c r="E102" s="52" t="s">
        <v>224</v>
      </c>
      <c r="F102" s="53">
        <v>2.06</v>
      </c>
      <c r="G102" s="167"/>
      <c r="H102" s="168"/>
      <c r="I102" s="169">
        <f t="shared" si="76"/>
        <v>2.06</v>
      </c>
      <c r="J102" s="169"/>
      <c r="K102" s="169">
        <v>6.7409120487953444</v>
      </c>
      <c r="L102" s="54">
        <v>0.5</v>
      </c>
      <c r="M102" s="55">
        <f t="shared" si="58"/>
        <v>3.37</v>
      </c>
      <c r="N102" s="56">
        <f t="shared" si="69"/>
        <v>3.37</v>
      </c>
      <c r="O102" s="66">
        <f t="shared" si="59"/>
        <v>6.94</v>
      </c>
      <c r="P102" s="282">
        <f>-P101</f>
        <v>-6.3</v>
      </c>
      <c r="Q102" s="238"/>
      <c r="R102" s="237">
        <f t="shared" si="70"/>
        <v>-3163</v>
      </c>
      <c r="S102" s="140">
        <f t="shared" si="71"/>
        <v>-3163</v>
      </c>
      <c r="T102" s="229">
        <f t="shared" si="72"/>
        <v>-3163</v>
      </c>
      <c r="U102" s="238">
        <v>502</v>
      </c>
      <c r="V102" s="237">
        <f t="shared" si="73"/>
        <v>-3956</v>
      </c>
      <c r="W102" s="140">
        <f t="shared" si="73"/>
        <v>-3956</v>
      </c>
      <c r="X102" s="229">
        <f t="shared" si="73"/>
        <v>-3956</v>
      </c>
      <c r="Y102" s="238">
        <v>628</v>
      </c>
      <c r="Z102" s="237">
        <f t="shared" si="74"/>
        <v>5226</v>
      </c>
      <c r="AA102" s="140">
        <f t="shared" si="74"/>
        <v>5226</v>
      </c>
      <c r="AB102" s="229">
        <f t="shared" si="74"/>
        <v>5226</v>
      </c>
      <c r="AC102" s="238">
        <v>753</v>
      </c>
      <c r="AD102" s="237">
        <f t="shared" si="75"/>
        <v>11951</v>
      </c>
      <c r="AE102" s="140">
        <f t="shared" si="75"/>
        <v>7949</v>
      </c>
      <c r="AF102" s="229">
        <f t="shared" si="75"/>
        <v>7949</v>
      </c>
      <c r="AG102" s="237">
        <f t="shared" si="75"/>
        <v>7949</v>
      </c>
      <c r="AH102" s="238">
        <v>1722</v>
      </c>
      <c r="AI102" s="238">
        <v>1145</v>
      </c>
      <c r="AP102" s="3"/>
      <c r="AQ102" s="294"/>
      <c r="AT102" s="295"/>
    </row>
    <row r="103" spans="1:46" x14ac:dyDescent="0.2">
      <c r="A103" s="6"/>
      <c r="B103" s="255" t="s">
        <v>112</v>
      </c>
      <c r="C103" s="127" t="s">
        <v>113</v>
      </c>
      <c r="D103" s="51" t="s">
        <v>114</v>
      </c>
      <c r="E103" s="52" t="s">
        <v>115</v>
      </c>
      <c r="F103" s="3">
        <v>13.91</v>
      </c>
      <c r="G103" s="167">
        <v>0.42</v>
      </c>
      <c r="H103" s="168" t="s">
        <v>111</v>
      </c>
      <c r="I103" s="169">
        <f t="shared" si="76"/>
        <v>8.07</v>
      </c>
      <c r="J103" s="169">
        <v>8.14</v>
      </c>
      <c r="K103" s="169">
        <v>2.704882992306672</v>
      </c>
      <c r="L103" s="54">
        <v>0.5</v>
      </c>
      <c r="M103" s="55">
        <f t="shared" si="58"/>
        <v>1.35</v>
      </c>
      <c r="N103" s="56">
        <f t="shared" si="69"/>
        <v>1.35</v>
      </c>
      <c r="O103" s="66">
        <f t="shared" si="59"/>
        <v>10.89</v>
      </c>
      <c r="P103" s="282">
        <f>ROUND($J103*1.35,2)</f>
        <v>10.99</v>
      </c>
      <c r="Q103" s="238"/>
      <c r="R103" s="237">
        <f t="shared" si="70"/>
        <v>5517</v>
      </c>
      <c r="S103" s="140">
        <f t="shared" si="71"/>
        <v>5517</v>
      </c>
      <c r="T103" s="229">
        <f t="shared" si="72"/>
        <v>5517</v>
      </c>
      <c r="U103" s="238">
        <v>502</v>
      </c>
      <c r="V103" s="237">
        <f t="shared" si="73"/>
        <v>6902</v>
      </c>
      <c r="W103" s="140">
        <f t="shared" si="73"/>
        <v>6902</v>
      </c>
      <c r="X103" s="229">
        <f t="shared" si="73"/>
        <v>6902</v>
      </c>
      <c r="Y103" s="238">
        <v>628</v>
      </c>
      <c r="Z103" s="237">
        <f t="shared" si="74"/>
        <v>8200</v>
      </c>
      <c r="AA103" s="140">
        <f t="shared" si="74"/>
        <v>8200</v>
      </c>
      <c r="AB103" s="229">
        <f t="shared" si="74"/>
        <v>8200</v>
      </c>
      <c r="AC103" s="238">
        <v>753</v>
      </c>
      <c r="AD103" s="237">
        <f t="shared" si="75"/>
        <v>18753</v>
      </c>
      <c r="AE103" s="140">
        <f t="shared" si="75"/>
        <v>12473</v>
      </c>
      <c r="AF103" s="229">
        <f t="shared" si="75"/>
        <v>12473</v>
      </c>
      <c r="AG103" s="237">
        <f t="shared" si="75"/>
        <v>12473</v>
      </c>
      <c r="AH103" s="238">
        <v>1722</v>
      </c>
      <c r="AI103" s="238">
        <v>1145</v>
      </c>
      <c r="AP103" s="3"/>
      <c r="AQ103" s="294"/>
      <c r="AT103" s="295"/>
    </row>
    <row r="104" spans="1:46" x14ac:dyDescent="0.2">
      <c r="A104" s="6"/>
      <c r="B104" s="255" t="s">
        <v>344</v>
      </c>
      <c r="C104" s="127" t="s">
        <v>116</v>
      </c>
      <c r="D104" s="51" t="s">
        <v>117</v>
      </c>
      <c r="E104" s="52" t="s">
        <v>115</v>
      </c>
      <c r="F104" s="53">
        <v>18.420000000000002</v>
      </c>
      <c r="G104" s="167">
        <v>0.62</v>
      </c>
      <c r="H104" s="168" t="s">
        <v>111</v>
      </c>
      <c r="I104" s="169">
        <f t="shared" si="76"/>
        <v>7</v>
      </c>
      <c r="J104" s="169">
        <v>6.16</v>
      </c>
      <c r="K104" s="169">
        <v>2.704882992306672</v>
      </c>
      <c r="L104" s="54">
        <v>0.5</v>
      </c>
      <c r="M104" s="55">
        <f t="shared" si="58"/>
        <v>1.35</v>
      </c>
      <c r="N104" s="56">
        <f t="shared" si="69"/>
        <v>1.35</v>
      </c>
      <c r="O104" s="66">
        <f t="shared" si="59"/>
        <v>9.4499999999999993</v>
      </c>
      <c r="P104" s="282">
        <f>ROUND($J104*1.35,2)</f>
        <v>8.32</v>
      </c>
      <c r="Q104" s="238"/>
      <c r="R104" s="237">
        <f t="shared" si="70"/>
        <v>4177</v>
      </c>
      <c r="S104" s="140">
        <f t="shared" si="71"/>
        <v>4177</v>
      </c>
      <c r="T104" s="229">
        <f t="shared" si="72"/>
        <v>4177</v>
      </c>
      <c r="U104" s="238">
        <v>502</v>
      </c>
      <c r="V104" s="237">
        <f t="shared" si="73"/>
        <v>5225</v>
      </c>
      <c r="W104" s="140">
        <f t="shared" si="73"/>
        <v>5225</v>
      </c>
      <c r="X104" s="229">
        <f t="shared" si="73"/>
        <v>5225</v>
      </c>
      <c r="Y104" s="238">
        <v>628</v>
      </c>
      <c r="Z104" s="237">
        <f t="shared" si="74"/>
        <v>7116</v>
      </c>
      <c r="AA104" s="140">
        <f t="shared" si="74"/>
        <v>7116</v>
      </c>
      <c r="AB104" s="229">
        <f t="shared" si="74"/>
        <v>7116</v>
      </c>
      <c r="AC104" s="238">
        <v>753</v>
      </c>
      <c r="AD104" s="237">
        <f t="shared" si="75"/>
        <v>16273</v>
      </c>
      <c r="AE104" s="140">
        <f t="shared" si="75"/>
        <v>10824</v>
      </c>
      <c r="AF104" s="229">
        <f t="shared" si="75"/>
        <v>10824</v>
      </c>
      <c r="AG104" s="237">
        <f t="shared" si="75"/>
        <v>10824</v>
      </c>
      <c r="AH104" s="238">
        <v>1722</v>
      </c>
      <c r="AI104" s="238">
        <v>1145</v>
      </c>
      <c r="AP104" s="3"/>
      <c r="AQ104" s="294"/>
      <c r="AT104" s="295"/>
    </row>
    <row r="105" spans="1:46" x14ac:dyDescent="0.2">
      <c r="A105" s="6"/>
      <c r="B105" s="255" t="s">
        <v>123</v>
      </c>
      <c r="C105" s="127" t="s">
        <v>124</v>
      </c>
      <c r="D105" s="51" t="s">
        <v>125</v>
      </c>
      <c r="E105" s="52" t="s">
        <v>126</v>
      </c>
      <c r="F105" s="53">
        <v>5.54</v>
      </c>
      <c r="G105" s="167"/>
      <c r="H105" s="168"/>
      <c r="I105" s="169">
        <f t="shared" si="76"/>
        <v>5.54</v>
      </c>
      <c r="J105" s="169">
        <v>3.32</v>
      </c>
      <c r="K105" s="169">
        <v>2.704882992306672</v>
      </c>
      <c r="L105" s="54">
        <v>0.5</v>
      </c>
      <c r="M105" s="55">
        <f t="shared" si="58"/>
        <v>1.35</v>
      </c>
      <c r="N105" s="56">
        <f t="shared" si="69"/>
        <v>1.35</v>
      </c>
      <c r="O105" s="66">
        <f t="shared" si="59"/>
        <v>7.48</v>
      </c>
      <c r="P105" s="282">
        <f>ROUND($J105*1.35,2)</f>
        <v>4.4800000000000004</v>
      </c>
      <c r="Q105" s="238"/>
      <c r="R105" s="237">
        <f t="shared" si="70"/>
        <v>2249</v>
      </c>
      <c r="S105" s="140">
        <f t="shared" si="71"/>
        <v>2249</v>
      </c>
      <c r="T105" s="229">
        <f t="shared" si="72"/>
        <v>2249</v>
      </c>
      <c r="U105" s="238">
        <v>502</v>
      </c>
      <c r="V105" s="237">
        <f t="shared" si="73"/>
        <v>2813</v>
      </c>
      <c r="W105" s="140">
        <f t="shared" si="73"/>
        <v>2813</v>
      </c>
      <c r="X105" s="229">
        <f t="shared" si="73"/>
        <v>2813</v>
      </c>
      <c r="Y105" s="238">
        <v>628</v>
      </c>
      <c r="Z105" s="237">
        <f t="shared" si="74"/>
        <v>5632</v>
      </c>
      <c r="AA105" s="140">
        <f t="shared" si="74"/>
        <v>5632</v>
      </c>
      <c r="AB105" s="229">
        <f t="shared" si="74"/>
        <v>5632</v>
      </c>
      <c r="AC105" s="238">
        <v>753</v>
      </c>
      <c r="AD105" s="237">
        <f t="shared" si="75"/>
        <v>12881</v>
      </c>
      <c r="AE105" s="140">
        <f t="shared" si="75"/>
        <v>8568</v>
      </c>
      <c r="AF105" s="229">
        <f t="shared" si="75"/>
        <v>8568</v>
      </c>
      <c r="AG105" s="237">
        <f t="shared" si="75"/>
        <v>8568</v>
      </c>
      <c r="AH105" s="238">
        <v>1722</v>
      </c>
      <c r="AI105" s="238">
        <v>1145</v>
      </c>
      <c r="AP105" s="3"/>
      <c r="AQ105" s="294"/>
      <c r="AT105" s="295"/>
    </row>
    <row r="106" spans="1:46" ht="26.25" thickBot="1" x14ac:dyDescent="0.25">
      <c r="A106" s="6"/>
      <c r="B106" s="253" t="s">
        <v>345</v>
      </c>
      <c r="C106" s="171">
        <v>950</v>
      </c>
      <c r="D106" s="172" t="s">
        <v>346</v>
      </c>
      <c r="E106" s="25" t="s">
        <v>347</v>
      </c>
      <c r="F106" s="26">
        <v>15.42</v>
      </c>
      <c r="G106" s="160"/>
      <c r="H106" s="161"/>
      <c r="I106" s="169">
        <f t="shared" si="76"/>
        <v>15.42</v>
      </c>
      <c r="J106" s="162"/>
      <c r="K106" s="162">
        <v>2.704882992306672</v>
      </c>
      <c r="L106" s="27">
        <v>0.5</v>
      </c>
      <c r="M106" s="28">
        <f t="shared" si="58"/>
        <v>1.35</v>
      </c>
      <c r="N106" s="29">
        <f t="shared" si="69"/>
        <v>1.35</v>
      </c>
      <c r="O106" s="82">
        <f t="shared" si="59"/>
        <v>20.82</v>
      </c>
      <c r="P106" s="282">
        <f>ROUND($J104*1.35,2)</f>
        <v>8.32</v>
      </c>
      <c r="Q106" s="291"/>
      <c r="R106" s="235">
        <f t="shared" si="70"/>
        <v>4177</v>
      </c>
      <c r="S106" s="141">
        <f t="shared" si="71"/>
        <v>4177</v>
      </c>
      <c r="T106" s="230">
        <f t="shared" si="72"/>
        <v>4177</v>
      </c>
      <c r="U106" s="238">
        <v>502</v>
      </c>
      <c r="V106" s="235">
        <f t="shared" si="73"/>
        <v>5225</v>
      </c>
      <c r="W106" s="141">
        <f t="shared" si="73"/>
        <v>5225</v>
      </c>
      <c r="X106" s="230">
        <f t="shared" si="73"/>
        <v>5225</v>
      </c>
      <c r="Y106" s="238">
        <v>628</v>
      </c>
      <c r="Z106" s="235">
        <f t="shared" si="74"/>
        <v>15677</v>
      </c>
      <c r="AA106" s="141">
        <f t="shared" si="74"/>
        <v>15677</v>
      </c>
      <c r="AB106" s="230">
        <f t="shared" si="74"/>
        <v>15677</v>
      </c>
      <c r="AC106" s="238">
        <v>753</v>
      </c>
      <c r="AD106" s="235">
        <f t="shared" si="75"/>
        <v>35852</v>
      </c>
      <c r="AE106" s="141">
        <f t="shared" si="75"/>
        <v>23847</v>
      </c>
      <c r="AF106" s="230">
        <f t="shared" si="75"/>
        <v>23847</v>
      </c>
      <c r="AG106" s="235">
        <f t="shared" si="75"/>
        <v>23847</v>
      </c>
      <c r="AH106" s="238">
        <v>1722</v>
      </c>
      <c r="AI106" s="238">
        <v>1145</v>
      </c>
      <c r="AP106" s="3"/>
      <c r="AQ106" s="294"/>
      <c r="AT106" s="295"/>
    </row>
    <row r="107" spans="1:46" x14ac:dyDescent="0.2">
      <c r="A107" s="6"/>
      <c r="B107" s="259"/>
      <c r="C107" s="132"/>
      <c r="D107" s="79"/>
      <c r="E107" s="70"/>
      <c r="F107" s="71"/>
      <c r="G107" s="192"/>
      <c r="H107" s="193"/>
      <c r="I107" s="73"/>
      <c r="J107" s="73"/>
      <c r="K107" s="194"/>
      <c r="L107" s="72"/>
      <c r="M107" s="73"/>
      <c r="N107" s="74"/>
      <c r="O107" s="80"/>
      <c r="P107" s="80"/>
      <c r="R107" s="236"/>
      <c r="S107" s="139"/>
      <c r="T107" s="228"/>
      <c r="U107" s="238">
        <v>502</v>
      </c>
      <c r="V107" s="236"/>
      <c r="W107" s="139"/>
      <c r="X107" s="228"/>
      <c r="Y107" s="238">
        <v>628</v>
      </c>
      <c r="Z107" s="236"/>
      <c r="AA107" s="139"/>
      <c r="AB107" s="228"/>
      <c r="AC107" s="238">
        <v>753</v>
      </c>
      <c r="AD107" s="236"/>
      <c r="AE107" s="139"/>
      <c r="AF107" s="228"/>
      <c r="AG107" s="236"/>
      <c r="AH107" s="238">
        <v>1722</v>
      </c>
      <c r="AI107" s="238">
        <v>1145</v>
      </c>
      <c r="AP107" s="3"/>
      <c r="AQ107" s="294"/>
      <c r="AT107" s="295"/>
    </row>
    <row r="108" spans="1:46" x14ac:dyDescent="0.2">
      <c r="A108" s="6"/>
      <c r="B108" s="253" t="s">
        <v>348</v>
      </c>
      <c r="C108" s="171">
        <v>926</v>
      </c>
      <c r="D108" s="199" t="s">
        <v>349</v>
      </c>
      <c r="E108" s="25" t="s">
        <v>224</v>
      </c>
      <c r="F108" s="26">
        <v>6.16</v>
      </c>
      <c r="G108" s="160"/>
      <c r="H108" s="161"/>
      <c r="I108" s="55">
        <f t="shared" ref="I108:I119" si="77">ROUND(F108*(1-G108),2)</f>
        <v>6.16</v>
      </c>
      <c r="J108" s="28">
        <v>1.02</v>
      </c>
      <c r="K108" s="162">
        <v>6.7409120487953444</v>
      </c>
      <c r="L108" s="27">
        <v>0.5</v>
      </c>
      <c r="M108" s="28">
        <f t="shared" si="58"/>
        <v>3.37</v>
      </c>
      <c r="N108" s="29">
        <f t="shared" ref="N108:N119" si="78">MIN($N$4,M108)</f>
        <v>3.37</v>
      </c>
      <c r="O108" s="82">
        <f t="shared" si="59"/>
        <v>20.76</v>
      </c>
      <c r="P108" s="286">
        <f>ROUND($J$108*3.37,2)</f>
        <v>3.44</v>
      </c>
      <c r="Q108" s="238"/>
      <c r="R108" s="237">
        <f t="shared" ref="R108:R119" si="79">ROUND(P108*$R$4,0)</f>
        <v>1727</v>
      </c>
      <c r="S108" s="140">
        <f t="shared" ref="S108:S119" si="80">ROUND(P108*$S$4,0)</f>
        <v>1727</v>
      </c>
      <c r="T108" s="229">
        <f t="shared" ref="T108:T119" si="81">ROUND(P108*$T$4,0)</f>
        <v>1727</v>
      </c>
      <c r="U108" s="238">
        <v>502</v>
      </c>
      <c r="V108" s="237">
        <f t="shared" ref="V108:X119" si="82">ROUND($P108*V$4,0)</f>
        <v>2160</v>
      </c>
      <c r="W108" s="140">
        <f t="shared" si="82"/>
        <v>2160</v>
      </c>
      <c r="X108" s="229">
        <f t="shared" si="82"/>
        <v>2160</v>
      </c>
      <c r="Y108" s="238">
        <v>628</v>
      </c>
      <c r="Z108" s="237">
        <f t="shared" ref="Z108:AB119" si="83">ROUND($O108*Z$4,0)</f>
        <v>15632</v>
      </c>
      <c r="AA108" s="140">
        <f t="shared" si="83"/>
        <v>15632</v>
      </c>
      <c r="AB108" s="229">
        <f t="shared" si="83"/>
        <v>15632</v>
      </c>
      <c r="AC108" s="238">
        <v>753</v>
      </c>
      <c r="AD108" s="237">
        <f t="shared" ref="AD108:AG119" si="84">ROUND($O108*AD$4,0)</f>
        <v>35749</v>
      </c>
      <c r="AE108" s="140">
        <f t="shared" si="84"/>
        <v>23779</v>
      </c>
      <c r="AF108" s="229">
        <f t="shared" si="84"/>
        <v>23779</v>
      </c>
      <c r="AG108" s="237">
        <f t="shared" si="84"/>
        <v>23779</v>
      </c>
      <c r="AH108" s="238">
        <v>1722</v>
      </c>
      <c r="AI108" s="238">
        <v>1145</v>
      </c>
      <c r="AP108" s="3"/>
      <c r="AQ108" s="294"/>
      <c r="AT108" s="295"/>
    </row>
    <row r="109" spans="1:46" x14ac:dyDescent="0.2">
      <c r="A109" s="6"/>
      <c r="B109" s="253" t="s">
        <v>350</v>
      </c>
      <c r="C109" s="171">
        <v>930</v>
      </c>
      <c r="D109" s="199" t="s">
        <v>351</v>
      </c>
      <c r="E109" s="25" t="s">
        <v>224</v>
      </c>
      <c r="F109" s="26">
        <v>12.55</v>
      </c>
      <c r="G109" s="160">
        <v>0.44</v>
      </c>
      <c r="H109" s="161" t="s">
        <v>64</v>
      </c>
      <c r="I109" s="55">
        <f t="shared" si="77"/>
        <v>7.03</v>
      </c>
      <c r="J109" s="28"/>
      <c r="K109" s="162">
        <v>6.7409120487953444</v>
      </c>
      <c r="L109" s="27">
        <v>0.5</v>
      </c>
      <c r="M109" s="28">
        <f t="shared" si="58"/>
        <v>3.37</v>
      </c>
      <c r="N109" s="29">
        <f t="shared" si="78"/>
        <v>3.37</v>
      </c>
      <c r="O109" s="82">
        <f t="shared" si="59"/>
        <v>23.69</v>
      </c>
      <c r="P109" s="286">
        <f>ROUND(3.37*J111,2)</f>
        <v>18.77</v>
      </c>
      <c r="Q109" s="238"/>
      <c r="R109" s="237">
        <f t="shared" si="79"/>
        <v>9423</v>
      </c>
      <c r="S109" s="140">
        <f t="shared" si="80"/>
        <v>9423</v>
      </c>
      <c r="T109" s="229">
        <f t="shared" si="81"/>
        <v>9423</v>
      </c>
      <c r="U109" s="238">
        <v>502</v>
      </c>
      <c r="V109" s="237">
        <f t="shared" si="82"/>
        <v>11788</v>
      </c>
      <c r="W109" s="140">
        <f t="shared" si="82"/>
        <v>11788</v>
      </c>
      <c r="X109" s="229">
        <f t="shared" si="82"/>
        <v>11788</v>
      </c>
      <c r="Y109" s="238">
        <v>628</v>
      </c>
      <c r="Z109" s="237">
        <f t="shared" si="83"/>
        <v>17839</v>
      </c>
      <c r="AA109" s="140">
        <f t="shared" si="83"/>
        <v>17839</v>
      </c>
      <c r="AB109" s="229">
        <f t="shared" si="83"/>
        <v>17839</v>
      </c>
      <c r="AC109" s="238">
        <v>753</v>
      </c>
      <c r="AD109" s="237">
        <f t="shared" si="84"/>
        <v>40794</v>
      </c>
      <c r="AE109" s="140">
        <f t="shared" si="84"/>
        <v>27135</v>
      </c>
      <c r="AF109" s="229">
        <f t="shared" si="84"/>
        <v>27135</v>
      </c>
      <c r="AG109" s="237">
        <f t="shared" si="84"/>
        <v>27135</v>
      </c>
      <c r="AH109" s="238">
        <v>1722</v>
      </c>
      <c r="AI109" s="238">
        <v>1145</v>
      </c>
      <c r="AP109" s="3"/>
      <c r="AQ109" s="294"/>
      <c r="AT109" s="295"/>
    </row>
    <row r="110" spans="1:46" x14ac:dyDescent="0.2">
      <c r="A110" s="6"/>
      <c r="B110" s="253" t="s">
        <v>352</v>
      </c>
      <c r="C110" s="171">
        <v>931</v>
      </c>
      <c r="D110" s="199" t="s">
        <v>353</v>
      </c>
      <c r="E110" s="25" t="s">
        <v>224</v>
      </c>
      <c r="F110" s="26">
        <v>7.8</v>
      </c>
      <c r="G110" s="160">
        <v>0.44</v>
      </c>
      <c r="H110" s="161" t="s">
        <v>111</v>
      </c>
      <c r="I110" s="55">
        <f t="shared" si="77"/>
        <v>4.37</v>
      </c>
      <c r="J110" s="28">
        <v>4.37</v>
      </c>
      <c r="K110" s="162">
        <v>6.7409120487953444</v>
      </c>
      <c r="L110" s="27">
        <v>0.5</v>
      </c>
      <c r="M110" s="28">
        <f t="shared" si="58"/>
        <v>3.37</v>
      </c>
      <c r="N110" s="29">
        <f t="shared" si="78"/>
        <v>3.37</v>
      </c>
      <c r="O110" s="82">
        <f t="shared" si="59"/>
        <v>14.73</v>
      </c>
      <c r="P110" s="82">
        <v>11.84</v>
      </c>
      <c r="Q110" s="238"/>
      <c r="R110" s="237">
        <f t="shared" si="79"/>
        <v>5944</v>
      </c>
      <c r="S110" s="140">
        <f t="shared" si="80"/>
        <v>5944</v>
      </c>
      <c r="T110" s="229">
        <f t="shared" si="81"/>
        <v>5944</v>
      </c>
      <c r="U110" s="238">
        <v>502</v>
      </c>
      <c r="V110" s="237">
        <f t="shared" si="82"/>
        <v>7436</v>
      </c>
      <c r="W110" s="140">
        <f t="shared" si="82"/>
        <v>7436</v>
      </c>
      <c r="X110" s="229">
        <f t="shared" si="82"/>
        <v>7436</v>
      </c>
      <c r="Y110" s="238">
        <v>628</v>
      </c>
      <c r="Z110" s="237">
        <f t="shared" si="83"/>
        <v>11092</v>
      </c>
      <c r="AA110" s="140">
        <f t="shared" si="83"/>
        <v>11092</v>
      </c>
      <c r="AB110" s="229">
        <f t="shared" si="83"/>
        <v>11092</v>
      </c>
      <c r="AC110" s="238">
        <v>753</v>
      </c>
      <c r="AD110" s="237">
        <f t="shared" si="84"/>
        <v>25365</v>
      </c>
      <c r="AE110" s="140">
        <f t="shared" si="84"/>
        <v>16872</v>
      </c>
      <c r="AF110" s="229">
        <f t="shared" si="84"/>
        <v>16872</v>
      </c>
      <c r="AG110" s="237">
        <f t="shared" si="84"/>
        <v>16872</v>
      </c>
      <c r="AH110" s="238">
        <v>1722</v>
      </c>
      <c r="AI110" s="238">
        <v>1145</v>
      </c>
      <c r="AP110" s="3"/>
      <c r="AQ110" s="294"/>
      <c r="AT110" s="295"/>
    </row>
    <row r="111" spans="1:46" x14ac:dyDescent="0.2">
      <c r="A111" s="6"/>
      <c r="B111" s="255" t="s">
        <v>137</v>
      </c>
      <c r="C111" s="127" t="s">
        <v>138</v>
      </c>
      <c r="D111" s="51" t="s">
        <v>139</v>
      </c>
      <c r="E111" s="25" t="s">
        <v>224</v>
      </c>
      <c r="F111" s="53">
        <v>9.0500000000000007</v>
      </c>
      <c r="G111" s="167">
        <v>0.43</v>
      </c>
      <c r="H111" s="168" t="s">
        <v>111</v>
      </c>
      <c r="I111" s="169">
        <f t="shared" si="77"/>
        <v>5.16</v>
      </c>
      <c r="J111" s="169">
        <v>5.57</v>
      </c>
      <c r="K111" s="169">
        <v>6.7409120487953444</v>
      </c>
      <c r="L111" s="54">
        <v>0.5</v>
      </c>
      <c r="M111" s="55">
        <f t="shared" si="58"/>
        <v>3.37</v>
      </c>
      <c r="N111" s="56">
        <f t="shared" si="78"/>
        <v>3.37</v>
      </c>
      <c r="O111" s="66">
        <f t="shared" si="59"/>
        <v>17.39</v>
      </c>
      <c r="P111" s="66">
        <v>15.09</v>
      </c>
      <c r="Q111" s="238"/>
      <c r="R111" s="237">
        <f t="shared" si="79"/>
        <v>7575</v>
      </c>
      <c r="S111" s="140">
        <f t="shared" si="80"/>
        <v>7575</v>
      </c>
      <c r="T111" s="229">
        <f t="shared" si="81"/>
        <v>7575</v>
      </c>
      <c r="U111" s="238">
        <v>502</v>
      </c>
      <c r="V111" s="237">
        <f t="shared" si="82"/>
        <v>9477</v>
      </c>
      <c r="W111" s="140">
        <f t="shared" si="82"/>
        <v>9477</v>
      </c>
      <c r="X111" s="229">
        <f t="shared" si="82"/>
        <v>9477</v>
      </c>
      <c r="Y111" s="238">
        <v>628</v>
      </c>
      <c r="Z111" s="237">
        <f t="shared" si="83"/>
        <v>13095</v>
      </c>
      <c r="AA111" s="140">
        <f t="shared" si="83"/>
        <v>13095</v>
      </c>
      <c r="AB111" s="229">
        <f t="shared" si="83"/>
        <v>13095</v>
      </c>
      <c r="AC111" s="238">
        <v>753</v>
      </c>
      <c r="AD111" s="237">
        <f t="shared" si="84"/>
        <v>29946</v>
      </c>
      <c r="AE111" s="140">
        <f t="shared" si="84"/>
        <v>19919</v>
      </c>
      <c r="AF111" s="229">
        <f t="shared" si="84"/>
        <v>19919</v>
      </c>
      <c r="AG111" s="237">
        <f t="shared" si="84"/>
        <v>19919</v>
      </c>
      <c r="AH111" s="238">
        <v>1722</v>
      </c>
      <c r="AI111" s="238">
        <v>1145</v>
      </c>
      <c r="AP111" s="3"/>
      <c r="AQ111" s="294"/>
      <c r="AT111" s="295"/>
    </row>
    <row r="112" spans="1:46" x14ac:dyDescent="0.2">
      <c r="A112" s="6"/>
      <c r="B112" s="255" t="s">
        <v>134</v>
      </c>
      <c r="C112" s="127" t="s">
        <v>135</v>
      </c>
      <c r="D112" s="51" t="s">
        <v>136</v>
      </c>
      <c r="E112" s="25" t="s">
        <v>224</v>
      </c>
      <c r="F112" s="53">
        <v>33.21</v>
      </c>
      <c r="G112" s="160">
        <v>0.44</v>
      </c>
      <c r="H112" s="161" t="s">
        <v>64</v>
      </c>
      <c r="I112" s="55">
        <f t="shared" si="77"/>
        <v>18.600000000000001</v>
      </c>
      <c r="J112" s="55">
        <v>14.17</v>
      </c>
      <c r="K112" s="169">
        <v>6.7409120487953444</v>
      </c>
      <c r="L112" s="54">
        <v>0.5</v>
      </c>
      <c r="M112" s="55">
        <f t="shared" si="58"/>
        <v>3.37</v>
      </c>
      <c r="N112" s="56">
        <f t="shared" si="78"/>
        <v>3.37</v>
      </c>
      <c r="O112" s="66">
        <f t="shared" si="59"/>
        <v>62.68</v>
      </c>
      <c r="P112" s="66">
        <v>24.09</v>
      </c>
      <c r="Q112" s="238"/>
      <c r="R112" s="237">
        <f t="shared" si="79"/>
        <v>12093</v>
      </c>
      <c r="S112" s="140">
        <f t="shared" si="80"/>
        <v>12093</v>
      </c>
      <c r="T112" s="229">
        <f t="shared" si="81"/>
        <v>12093</v>
      </c>
      <c r="U112" s="238">
        <v>502</v>
      </c>
      <c r="V112" s="237">
        <f t="shared" si="82"/>
        <v>15129</v>
      </c>
      <c r="W112" s="140">
        <f t="shared" si="82"/>
        <v>15129</v>
      </c>
      <c r="X112" s="229">
        <f t="shared" si="82"/>
        <v>15129</v>
      </c>
      <c r="Y112" s="238">
        <v>628</v>
      </c>
      <c r="Z112" s="237">
        <f t="shared" si="83"/>
        <v>47198</v>
      </c>
      <c r="AA112" s="140">
        <f t="shared" si="83"/>
        <v>47198</v>
      </c>
      <c r="AB112" s="229">
        <f t="shared" si="83"/>
        <v>47198</v>
      </c>
      <c r="AC112" s="238">
        <v>753</v>
      </c>
      <c r="AD112" s="237">
        <f t="shared" si="84"/>
        <v>107935</v>
      </c>
      <c r="AE112" s="140">
        <f t="shared" si="84"/>
        <v>71794</v>
      </c>
      <c r="AF112" s="229">
        <f t="shared" si="84"/>
        <v>71794</v>
      </c>
      <c r="AG112" s="237">
        <f t="shared" si="84"/>
        <v>71794</v>
      </c>
      <c r="AH112" s="238">
        <v>1722</v>
      </c>
      <c r="AI112" s="238">
        <v>1145</v>
      </c>
      <c r="AP112" s="3"/>
      <c r="AQ112" s="294"/>
      <c r="AT112" s="295"/>
    </row>
    <row r="113" spans="1:46" x14ac:dyDescent="0.2">
      <c r="A113" s="6"/>
      <c r="B113" s="255" t="s">
        <v>131</v>
      </c>
      <c r="C113" s="127" t="s">
        <v>132</v>
      </c>
      <c r="D113" s="51" t="s">
        <v>133</v>
      </c>
      <c r="E113" s="25" t="s">
        <v>224</v>
      </c>
      <c r="F113" s="53">
        <v>33.03</v>
      </c>
      <c r="G113" s="167">
        <v>0.49</v>
      </c>
      <c r="H113" s="168" t="s">
        <v>111</v>
      </c>
      <c r="I113" s="55">
        <f t="shared" si="77"/>
        <v>16.850000000000001</v>
      </c>
      <c r="J113" s="55">
        <v>16.34</v>
      </c>
      <c r="K113" s="169">
        <v>6.7409120487953444</v>
      </c>
      <c r="L113" s="54">
        <v>0.5</v>
      </c>
      <c r="M113" s="55">
        <f t="shared" si="58"/>
        <v>3.37</v>
      </c>
      <c r="N113" s="56">
        <f t="shared" si="78"/>
        <v>3.37</v>
      </c>
      <c r="O113" s="66">
        <f t="shared" si="59"/>
        <v>56.78</v>
      </c>
      <c r="P113" s="66">
        <v>27.78</v>
      </c>
      <c r="Q113" s="238"/>
      <c r="R113" s="237">
        <f t="shared" si="79"/>
        <v>13946</v>
      </c>
      <c r="S113" s="140">
        <f t="shared" si="80"/>
        <v>13946</v>
      </c>
      <c r="T113" s="229">
        <f t="shared" si="81"/>
        <v>13946</v>
      </c>
      <c r="U113" s="238">
        <v>502</v>
      </c>
      <c r="V113" s="237">
        <f t="shared" si="82"/>
        <v>17446</v>
      </c>
      <c r="W113" s="140">
        <f t="shared" si="82"/>
        <v>17446</v>
      </c>
      <c r="X113" s="229">
        <f t="shared" si="82"/>
        <v>17446</v>
      </c>
      <c r="Y113" s="238">
        <v>628</v>
      </c>
      <c r="Z113" s="237">
        <f t="shared" si="83"/>
        <v>42755</v>
      </c>
      <c r="AA113" s="140">
        <f t="shared" si="83"/>
        <v>42755</v>
      </c>
      <c r="AB113" s="229">
        <f t="shared" si="83"/>
        <v>42755</v>
      </c>
      <c r="AC113" s="238">
        <v>753</v>
      </c>
      <c r="AD113" s="237">
        <f t="shared" si="84"/>
        <v>97775</v>
      </c>
      <c r="AE113" s="140">
        <f t="shared" si="84"/>
        <v>65036</v>
      </c>
      <c r="AF113" s="229">
        <f t="shared" si="84"/>
        <v>65036</v>
      </c>
      <c r="AG113" s="237">
        <f t="shared" si="84"/>
        <v>65036</v>
      </c>
      <c r="AH113" s="238">
        <v>1722</v>
      </c>
      <c r="AI113" s="238">
        <v>1145</v>
      </c>
      <c r="AP113" s="3"/>
      <c r="AQ113" s="294"/>
      <c r="AT113" s="295"/>
    </row>
    <row r="114" spans="1:46" x14ac:dyDescent="0.2">
      <c r="A114" s="6"/>
      <c r="B114" s="255" t="s">
        <v>354</v>
      </c>
      <c r="C114" s="128">
        <v>935</v>
      </c>
      <c r="D114" s="51" t="s">
        <v>355</v>
      </c>
      <c r="E114" s="52" t="s">
        <v>172</v>
      </c>
      <c r="F114" s="53">
        <v>59.5</v>
      </c>
      <c r="G114" s="167">
        <v>0.49</v>
      </c>
      <c r="H114" s="168" t="s">
        <v>64</v>
      </c>
      <c r="I114" s="55">
        <f t="shared" si="77"/>
        <v>30.35</v>
      </c>
      <c r="J114" s="55"/>
      <c r="K114" s="169">
        <v>6.7409120487953444</v>
      </c>
      <c r="L114" s="54">
        <v>0.5</v>
      </c>
      <c r="M114" s="55">
        <f t="shared" si="58"/>
        <v>3.37</v>
      </c>
      <c r="N114" s="56">
        <f t="shared" si="78"/>
        <v>3.37</v>
      </c>
      <c r="O114" s="66">
        <f t="shared" si="59"/>
        <v>102.28</v>
      </c>
      <c r="P114" s="282">
        <f>ROUND(J113*3.37,2)</f>
        <v>55.07</v>
      </c>
      <c r="Q114" s="238"/>
      <c r="R114" s="237">
        <f t="shared" si="79"/>
        <v>27645</v>
      </c>
      <c r="S114" s="140">
        <f t="shared" si="80"/>
        <v>27645</v>
      </c>
      <c r="T114" s="229">
        <f t="shared" si="81"/>
        <v>27645</v>
      </c>
      <c r="U114" s="238">
        <v>502</v>
      </c>
      <c r="V114" s="237">
        <f t="shared" si="82"/>
        <v>34584</v>
      </c>
      <c r="W114" s="140">
        <f t="shared" si="82"/>
        <v>34584</v>
      </c>
      <c r="X114" s="229">
        <f t="shared" si="82"/>
        <v>34584</v>
      </c>
      <c r="Y114" s="238">
        <v>628</v>
      </c>
      <c r="Z114" s="237">
        <f t="shared" si="83"/>
        <v>77017</v>
      </c>
      <c r="AA114" s="140">
        <f t="shared" si="83"/>
        <v>77017</v>
      </c>
      <c r="AB114" s="229">
        <f t="shared" si="83"/>
        <v>77017</v>
      </c>
      <c r="AC114" s="238">
        <v>753</v>
      </c>
      <c r="AD114" s="237">
        <f t="shared" si="84"/>
        <v>176126</v>
      </c>
      <c r="AE114" s="140">
        <f t="shared" si="84"/>
        <v>117152</v>
      </c>
      <c r="AF114" s="229">
        <f t="shared" si="84"/>
        <v>117152</v>
      </c>
      <c r="AG114" s="237">
        <f t="shared" si="84"/>
        <v>117152</v>
      </c>
      <c r="AH114" s="238">
        <v>1722</v>
      </c>
      <c r="AI114" s="238">
        <v>1145</v>
      </c>
      <c r="AP114" s="3"/>
      <c r="AQ114" s="294"/>
      <c r="AT114" s="295"/>
    </row>
    <row r="115" spans="1:46" x14ac:dyDescent="0.2">
      <c r="A115" s="6"/>
      <c r="B115" s="255" t="s">
        <v>356</v>
      </c>
      <c r="C115" s="128">
        <v>936</v>
      </c>
      <c r="D115" s="51" t="s">
        <v>357</v>
      </c>
      <c r="E115" s="25" t="s">
        <v>224</v>
      </c>
      <c r="F115" s="53">
        <v>32.29</v>
      </c>
      <c r="G115" s="167">
        <v>0.49</v>
      </c>
      <c r="H115" s="168" t="s">
        <v>64</v>
      </c>
      <c r="I115" s="55">
        <f t="shared" si="77"/>
        <v>16.47</v>
      </c>
      <c r="J115" s="55"/>
      <c r="K115" s="169">
        <v>6.7409120487953444</v>
      </c>
      <c r="L115" s="54">
        <v>0.5</v>
      </c>
      <c r="M115" s="55">
        <f t="shared" si="58"/>
        <v>3.37</v>
      </c>
      <c r="N115" s="56">
        <f t="shared" si="78"/>
        <v>3.37</v>
      </c>
      <c r="O115" s="66">
        <f t="shared" si="59"/>
        <v>55.5</v>
      </c>
      <c r="P115" s="282">
        <f>P114</f>
        <v>55.07</v>
      </c>
      <c r="Q115" s="238"/>
      <c r="R115" s="237">
        <f t="shared" si="79"/>
        <v>27645</v>
      </c>
      <c r="S115" s="140">
        <f t="shared" si="80"/>
        <v>27645</v>
      </c>
      <c r="T115" s="229">
        <f t="shared" si="81"/>
        <v>27645</v>
      </c>
      <c r="U115" s="238">
        <v>502</v>
      </c>
      <c r="V115" s="237">
        <f t="shared" si="82"/>
        <v>34584</v>
      </c>
      <c r="W115" s="140">
        <f t="shared" si="82"/>
        <v>34584</v>
      </c>
      <c r="X115" s="229">
        <f t="shared" si="82"/>
        <v>34584</v>
      </c>
      <c r="Y115" s="238">
        <v>628</v>
      </c>
      <c r="Z115" s="237">
        <f t="shared" si="83"/>
        <v>41792</v>
      </c>
      <c r="AA115" s="140">
        <f t="shared" si="83"/>
        <v>41792</v>
      </c>
      <c r="AB115" s="229">
        <f t="shared" si="83"/>
        <v>41792</v>
      </c>
      <c r="AC115" s="238">
        <v>753</v>
      </c>
      <c r="AD115" s="237">
        <f t="shared" si="84"/>
        <v>95571</v>
      </c>
      <c r="AE115" s="140">
        <f t="shared" si="84"/>
        <v>63570</v>
      </c>
      <c r="AF115" s="229">
        <f t="shared" si="84"/>
        <v>63570</v>
      </c>
      <c r="AG115" s="237">
        <f t="shared" si="84"/>
        <v>63570</v>
      </c>
      <c r="AH115" s="238">
        <v>1722</v>
      </c>
      <c r="AI115" s="238">
        <v>1145</v>
      </c>
      <c r="AP115" s="3"/>
      <c r="AQ115" s="294"/>
      <c r="AT115" s="295"/>
    </row>
    <row r="116" spans="1:46" x14ac:dyDescent="0.2">
      <c r="A116" s="6"/>
      <c r="B116" s="255" t="s">
        <v>140</v>
      </c>
      <c r="C116" s="127" t="s">
        <v>141</v>
      </c>
      <c r="D116" s="51" t="s">
        <v>358</v>
      </c>
      <c r="E116" s="25" t="s">
        <v>224</v>
      </c>
      <c r="F116" s="3">
        <v>38.99</v>
      </c>
      <c r="G116" s="167">
        <v>0.49</v>
      </c>
      <c r="H116" s="168" t="s">
        <v>64</v>
      </c>
      <c r="I116" s="55">
        <f t="shared" si="77"/>
        <v>19.88</v>
      </c>
      <c r="J116" s="55">
        <v>13.01</v>
      </c>
      <c r="K116" s="169">
        <v>6.7409120487953444</v>
      </c>
      <c r="L116" s="54">
        <v>0.5</v>
      </c>
      <c r="M116" s="55">
        <f t="shared" si="58"/>
        <v>3.37</v>
      </c>
      <c r="N116" s="56">
        <f t="shared" si="78"/>
        <v>3.37</v>
      </c>
      <c r="O116" s="66">
        <f t="shared" si="59"/>
        <v>67</v>
      </c>
      <c r="P116" s="66">
        <v>7.81</v>
      </c>
      <c r="Q116" s="238"/>
      <c r="R116" s="237">
        <f t="shared" si="79"/>
        <v>3921</v>
      </c>
      <c r="S116" s="140">
        <f t="shared" si="80"/>
        <v>3921</v>
      </c>
      <c r="T116" s="229">
        <f t="shared" si="81"/>
        <v>3921</v>
      </c>
      <c r="U116" s="238">
        <v>502</v>
      </c>
      <c r="V116" s="237">
        <f t="shared" si="82"/>
        <v>4905</v>
      </c>
      <c r="W116" s="140">
        <f t="shared" si="82"/>
        <v>4905</v>
      </c>
      <c r="X116" s="229">
        <f t="shared" si="82"/>
        <v>4905</v>
      </c>
      <c r="Y116" s="238">
        <v>628</v>
      </c>
      <c r="Z116" s="237">
        <f t="shared" si="83"/>
        <v>50451</v>
      </c>
      <c r="AA116" s="140">
        <f t="shared" si="83"/>
        <v>50451</v>
      </c>
      <c r="AB116" s="229">
        <f t="shared" si="83"/>
        <v>50451</v>
      </c>
      <c r="AC116" s="238">
        <v>753</v>
      </c>
      <c r="AD116" s="237">
        <f t="shared" si="84"/>
        <v>115374</v>
      </c>
      <c r="AE116" s="140">
        <f t="shared" si="84"/>
        <v>76742</v>
      </c>
      <c r="AF116" s="229">
        <f t="shared" si="84"/>
        <v>76742</v>
      </c>
      <c r="AG116" s="237">
        <f t="shared" si="84"/>
        <v>76742</v>
      </c>
      <c r="AH116" s="238">
        <v>1722</v>
      </c>
      <c r="AI116" s="238">
        <v>1145</v>
      </c>
      <c r="AP116" s="3"/>
      <c r="AQ116" s="294"/>
      <c r="AT116" s="295"/>
    </row>
    <row r="117" spans="1:46" x14ac:dyDescent="0.2">
      <c r="A117" s="6"/>
      <c r="B117" s="255" t="s">
        <v>359</v>
      </c>
      <c r="C117" s="128">
        <v>938</v>
      </c>
      <c r="D117" s="51" t="s">
        <v>360</v>
      </c>
      <c r="E117" s="52" t="s">
        <v>224</v>
      </c>
      <c r="F117" s="53">
        <v>15.08</v>
      </c>
      <c r="G117" s="167">
        <v>0.49</v>
      </c>
      <c r="H117" s="168" t="s">
        <v>64</v>
      </c>
      <c r="I117" s="55">
        <f t="shared" si="77"/>
        <v>7.69</v>
      </c>
      <c r="J117" s="55"/>
      <c r="K117" s="169">
        <v>6.7409120487953444</v>
      </c>
      <c r="L117" s="54">
        <v>0.5</v>
      </c>
      <c r="M117" s="55">
        <f t="shared" si="58"/>
        <v>3.37</v>
      </c>
      <c r="N117" s="56">
        <f t="shared" si="78"/>
        <v>3.37</v>
      </c>
      <c r="O117" s="66">
        <f t="shared" si="59"/>
        <v>25.92</v>
      </c>
      <c r="P117" s="282">
        <f>P115</f>
        <v>55.07</v>
      </c>
      <c r="Q117" s="238"/>
      <c r="R117" s="237">
        <f t="shared" si="79"/>
        <v>27645</v>
      </c>
      <c r="S117" s="140">
        <f t="shared" si="80"/>
        <v>27645</v>
      </c>
      <c r="T117" s="229">
        <f t="shared" si="81"/>
        <v>27645</v>
      </c>
      <c r="U117" s="238">
        <v>502</v>
      </c>
      <c r="V117" s="237">
        <f t="shared" si="82"/>
        <v>34584</v>
      </c>
      <c r="W117" s="140">
        <f t="shared" si="82"/>
        <v>34584</v>
      </c>
      <c r="X117" s="229">
        <f t="shared" si="82"/>
        <v>34584</v>
      </c>
      <c r="Y117" s="238">
        <v>628</v>
      </c>
      <c r="Z117" s="237">
        <f t="shared" si="83"/>
        <v>19518</v>
      </c>
      <c r="AA117" s="140">
        <f t="shared" si="83"/>
        <v>19518</v>
      </c>
      <c r="AB117" s="229">
        <f t="shared" si="83"/>
        <v>19518</v>
      </c>
      <c r="AC117" s="238">
        <v>753</v>
      </c>
      <c r="AD117" s="237">
        <f t="shared" si="84"/>
        <v>44634</v>
      </c>
      <c r="AE117" s="140">
        <f t="shared" si="84"/>
        <v>29689</v>
      </c>
      <c r="AF117" s="229">
        <f t="shared" si="84"/>
        <v>29689</v>
      </c>
      <c r="AG117" s="237">
        <f t="shared" si="84"/>
        <v>29689</v>
      </c>
      <c r="AH117" s="238">
        <v>1722</v>
      </c>
      <c r="AI117" s="238">
        <v>1145</v>
      </c>
      <c r="AP117" s="3"/>
      <c r="AQ117" s="294"/>
      <c r="AT117" s="295"/>
    </row>
    <row r="118" spans="1:46" x14ac:dyDescent="0.2">
      <c r="A118" s="6"/>
      <c r="B118" s="253" t="s">
        <v>361</v>
      </c>
      <c r="C118" s="171">
        <v>970</v>
      </c>
      <c r="D118" s="24" t="s">
        <v>362</v>
      </c>
      <c r="E118" s="25" t="s">
        <v>224</v>
      </c>
      <c r="F118" s="26">
        <v>7.31</v>
      </c>
      <c r="G118" s="160"/>
      <c r="H118" s="161"/>
      <c r="I118" s="28">
        <f t="shared" si="77"/>
        <v>7.31</v>
      </c>
      <c r="J118" s="28"/>
      <c r="K118" s="162">
        <v>6.7409120487953444</v>
      </c>
      <c r="L118" s="27">
        <v>0.5</v>
      </c>
      <c r="M118" s="28">
        <f t="shared" si="58"/>
        <v>3.37</v>
      </c>
      <c r="N118" s="29">
        <f t="shared" si="78"/>
        <v>3.37</v>
      </c>
      <c r="O118" s="82">
        <f t="shared" si="59"/>
        <v>24.63</v>
      </c>
      <c r="P118" s="286">
        <f>ROUND(J111*3.98,2)</f>
        <v>22.17</v>
      </c>
      <c r="Q118" s="238"/>
      <c r="R118" s="237">
        <f t="shared" si="79"/>
        <v>11129</v>
      </c>
      <c r="S118" s="140">
        <f t="shared" si="80"/>
        <v>11129</v>
      </c>
      <c r="T118" s="229">
        <f t="shared" si="81"/>
        <v>11129</v>
      </c>
      <c r="U118" s="238">
        <v>502</v>
      </c>
      <c r="V118" s="237">
        <f t="shared" si="82"/>
        <v>13923</v>
      </c>
      <c r="W118" s="140">
        <f t="shared" si="82"/>
        <v>13923</v>
      </c>
      <c r="X118" s="229">
        <f t="shared" si="82"/>
        <v>13923</v>
      </c>
      <c r="Y118" s="238">
        <v>628</v>
      </c>
      <c r="Z118" s="237">
        <f t="shared" si="83"/>
        <v>18546</v>
      </c>
      <c r="AA118" s="140">
        <f t="shared" si="83"/>
        <v>18546</v>
      </c>
      <c r="AB118" s="229">
        <f t="shared" si="83"/>
        <v>18546</v>
      </c>
      <c r="AC118" s="238">
        <v>753</v>
      </c>
      <c r="AD118" s="237">
        <f t="shared" si="84"/>
        <v>42413</v>
      </c>
      <c r="AE118" s="140">
        <f t="shared" si="84"/>
        <v>28211</v>
      </c>
      <c r="AF118" s="229">
        <f t="shared" si="84"/>
        <v>28211</v>
      </c>
      <c r="AG118" s="237">
        <f t="shared" si="84"/>
        <v>28211</v>
      </c>
      <c r="AH118" s="238">
        <v>1722</v>
      </c>
      <c r="AI118" s="238">
        <v>1145</v>
      </c>
      <c r="AP118" s="3"/>
      <c r="AQ118" s="294"/>
      <c r="AT118" s="295"/>
    </row>
    <row r="119" spans="1:46" ht="13.5" thickBot="1" x14ac:dyDescent="0.25">
      <c r="A119" s="6"/>
      <c r="B119" s="256" t="s">
        <v>363</v>
      </c>
      <c r="C119" s="186">
        <v>975</v>
      </c>
      <c r="D119" s="81" t="s">
        <v>364</v>
      </c>
      <c r="E119" s="25" t="s">
        <v>224</v>
      </c>
      <c r="F119" s="83">
        <v>11.36</v>
      </c>
      <c r="G119" s="188"/>
      <c r="H119" s="189"/>
      <c r="I119" s="28">
        <f t="shared" si="77"/>
        <v>11.36</v>
      </c>
      <c r="J119" s="85"/>
      <c r="K119" s="190">
        <v>6.7409120487953444</v>
      </c>
      <c r="L119" s="84">
        <v>0.5</v>
      </c>
      <c r="M119" s="85">
        <f t="shared" si="58"/>
        <v>3.37</v>
      </c>
      <c r="N119" s="87">
        <f t="shared" si="78"/>
        <v>3.37</v>
      </c>
      <c r="O119" s="48">
        <f t="shared" si="59"/>
        <v>38.28</v>
      </c>
      <c r="P119" s="281">
        <f>P118</f>
        <v>22.17</v>
      </c>
      <c r="Q119" s="238"/>
      <c r="R119" s="235">
        <f t="shared" si="79"/>
        <v>11129</v>
      </c>
      <c r="S119" s="141">
        <f t="shared" si="80"/>
        <v>11129</v>
      </c>
      <c r="T119" s="230">
        <f t="shared" si="81"/>
        <v>11129</v>
      </c>
      <c r="U119" s="238">
        <v>502</v>
      </c>
      <c r="V119" s="235">
        <f t="shared" si="82"/>
        <v>13923</v>
      </c>
      <c r="W119" s="141">
        <f t="shared" si="82"/>
        <v>13923</v>
      </c>
      <c r="X119" s="230">
        <f t="shared" si="82"/>
        <v>13923</v>
      </c>
      <c r="Y119" s="238">
        <v>628</v>
      </c>
      <c r="Z119" s="235">
        <f t="shared" si="83"/>
        <v>28825</v>
      </c>
      <c r="AA119" s="141">
        <f t="shared" si="83"/>
        <v>28825</v>
      </c>
      <c r="AB119" s="230">
        <f t="shared" si="83"/>
        <v>28825</v>
      </c>
      <c r="AC119" s="238">
        <v>753</v>
      </c>
      <c r="AD119" s="235">
        <f t="shared" si="84"/>
        <v>65918</v>
      </c>
      <c r="AE119" s="141">
        <f t="shared" si="84"/>
        <v>43846</v>
      </c>
      <c r="AF119" s="230">
        <f t="shared" si="84"/>
        <v>43846</v>
      </c>
      <c r="AG119" s="235">
        <f t="shared" si="84"/>
        <v>43846</v>
      </c>
      <c r="AH119" s="238">
        <v>1722</v>
      </c>
      <c r="AI119" s="238">
        <v>1145</v>
      </c>
      <c r="AP119" s="3"/>
      <c r="AQ119" s="294"/>
      <c r="AT119" s="295"/>
    </row>
    <row r="120" spans="1:46" x14ac:dyDescent="0.2">
      <c r="A120" s="6"/>
      <c r="B120" s="259"/>
      <c r="C120" s="132"/>
      <c r="D120" s="79"/>
      <c r="E120" s="70"/>
      <c r="F120" s="71"/>
      <c r="G120" s="192"/>
      <c r="H120" s="193"/>
      <c r="I120" s="73"/>
      <c r="J120" s="73"/>
      <c r="K120" s="194"/>
      <c r="L120" s="72"/>
      <c r="M120" s="73"/>
      <c r="N120" s="74"/>
      <c r="O120" s="80"/>
      <c r="P120" s="80"/>
      <c r="Q120" s="238"/>
      <c r="R120" s="236"/>
      <c r="S120" s="139"/>
      <c r="T120" s="228"/>
      <c r="U120" s="238">
        <v>502</v>
      </c>
      <c r="V120" s="236"/>
      <c r="W120" s="139"/>
      <c r="X120" s="228"/>
      <c r="Y120" s="238">
        <v>628</v>
      </c>
      <c r="Z120" s="236"/>
      <c r="AA120" s="139"/>
      <c r="AB120" s="228"/>
      <c r="AC120" s="238">
        <v>753</v>
      </c>
      <c r="AD120" s="236"/>
      <c r="AE120" s="139"/>
      <c r="AF120" s="228"/>
      <c r="AG120" s="236"/>
      <c r="AH120" s="238">
        <v>1722</v>
      </c>
      <c r="AI120" s="238">
        <v>1145</v>
      </c>
      <c r="AP120" s="3"/>
      <c r="AQ120" s="294"/>
      <c r="AT120" s="295"/>
    </row>
    <row r="121" spans="1:46" x14ac:dyDescent="0.2">
      <c r="A121" s="6"/>
      <c r="B121" s="253" t="s">
        <v>365</v>
      </c>
      <c r="C121" s="171">
        <v>810</v>
      </c>
      <c r="D121" s="199" t="s">
        <v>366</v>
      </c>
      <c r="E121" s="52" t="s">
        <v>224</v>
      </c>
      <c r="F121" s="26">
        <v>1.4</v>
      </c>
      <c r="G121" s="160"/>
      <c r="H121" s="161"/>
      <c r="I121" s="55">
        <f t="shared" ref="I121:I146" si="85">ROUND(F121*(1-G121),2)</f>
        <v>1.4</v>
      </c>
      <c r="J121" s="28"/>
      <c r="K121" s="162">
        <v>6.7409120487953444</v>
      </c>
      <c r="L121" s="27">
        <v>0.5</v>
      </c>
      <c r="M121" s="28">
        <f t="shared" si="58"/>
        <v>3.37</v>
      </c>
      <c r="N121" s="29">
        <f t="shared" ref="N121:N146" si="86">MIN($N$4,M121)</f>
        <v>3.37</v>
      </c>
      <c r="O121" s="82">
        <f t="shared" si="59"/>
        <v>4.72</v>
      </c>
      <c r="P121" s="286">
        <f>ROUND($J$136*3.37,2)</f>
        <v>4.08</v>
      </c>
      <c r="Q121" s="238"/>
      <c r="R121" s="237">
        <f t="shared" ref="R121:R146" si="87">ROUND(P121*$R$4,0)</f>
        <v>2048</v>
      </c>
      <c r="S121" s="140">
        <f t="shared" ref="S121:S146" si="88">ROUND(P121*$S$4,0)</f>
        <v>2048</v>
      </c>
      <c r="T121" s="229">
        <f t="shared" ref="T121:T146" si="89">ROUND(P121*$T$4,0)</f>
        <v>2048</v>
      </c>
      <c r="U121" s="238">
        <v>502</v>
      </c>
      <c r="V121" s="237">
        <f t="shared" ref="V121:X146" si="90">ROUND($P121*V$4,0)</f>
        <v>2562</v>
      </c>
      <c r="W121" s="140">
        <f t="shared" si="90"/>
        <v>2562</v>
      </c>
      <c r="X121" s="229">
        <f t="shared" si="90"/>
        <v>2562</v>
      </c>
      <c r="Y121" s="238">
        <v>628</v>
      </c>
      <c r="Z121" s="237">
        <f t="shared" ref="Z121:AB146" si="91">ROUND($O121*Z$4,0)</f>
        <v>3554</v>
      </c>
      <c r="AA121" s="140">
        <f t="shared" si="91"/>
        <v>3554</v>
      </c>
      <c r="AB121" s="229">
        <f t="shared" si="91"/>
        <v>3554</v>
      </c>
      <c r="AC121" s="238">
        <v>753</v>
      </c>
      <c r="AD121" s="237">
        <f t="shared" ref="AD121:AG146" si="92">ROUND($O121*AD$4,0)</f>
        <v>8128</v>
      </c>
      <c r="AE121" s="140">
        <f t="shared" si="92"/>
        <v>5406</v>
      </c>
      <c r="AF121" s="229">
        <f t="shared" si="92"/>
        <v>5406</v>
      </c>
      <c r="AG121" s="237">
        <f t="shared" si="92"/>
        <v>5406</v>
      </c>
      <c r="AH121" s="238">
        <v>1722</v>
      </c>
      <c r="AI121" s="238">
        <v>1145</v>
      </c>
      <c r="AP121" s="3"/>
      <c r="AQ121" s="294"/>
      <c r="AT121" s="295"/>
    </row>
    <row r="122" spans="1:46" x14ac:dyDescent="0.2">
      <c r="A122" s="6"/>
      <c r="B122" s="253" t="s">
        <v>367</v>
      </c>
      <c r="C122" s="171">
        <v>811</v>
      </c>
      <c r="D122" s="199" t="s">
        <v>368</v>
      </c>
      <c r="E122" s="52" t="s">
        <v>224</v>
      </c>
      <c r="F122" s="26">
        <v>0.99</v>
      </c>
      <c r="G122" s="160"/>
      <c r="H122" s="161"/>
      <c r="I122" s="55">
        <f t="shared" si="85"/>
        <v>0.99</v>
      </c>
      <c r="J122" s="28"/>
      <c r="K122" s="162">
        <v>6.7409120487953444</v>
      </c>
      <c r="L122" s="27">
        <v>0.5</v>
      </c>
      <c r="M122" s="28">
        <f t="shared" si="58"/>
        <v>3.37</v>
      </c>
      <c r="N122" s="29">
        <f t="shared" si="86"/>
        <v>3.37</v>
      </c>
      <c r="O122" s="82">
        <f t="shared" si="59"/>
        <v>3.34</v>
      </c>
      <c r="P122" s="286">
        <f>P121</f>
        <v>4.08</v>
      </c>
      <c r="Q122" s="238"/>
      <c r="R122" s="237">
        <f t="shared" si="87"/>
        <v>2048</v>
      </c>
      <c r="S122" s="140">
        <f t="shared" si="88"/>
        <v>2048</v>
      </c>
      <c r="T122" s="229">
        <f t="shared" si="89"/>
        <v>2048</v>
      </c>
      <c r="U122" s="238">
        <v>502</v>
      </c>
      <c r="V122" s="237">
        <f t="shared" si="90"/>
        <v>2562</v>
      </c>
      <c r="W122" s="140">
        <f t="shared" si="90"/>
        <v>2562</v>
      </c>
      <c r="X122" s="229">
        <f t="shared" si="90"/>
        <v>2562</v>
      </c>
      <c r="Y122" s="238">
        <v>628</v>
      </c>
      <c r="Z122" s="237">
        <f t="shared" si="91"/>
        <v>2515</v>
      </c>
      <c r="AA122" s="140">
        <f t="shared" si="91"/>
        <v>2515</v>
      </c>
      <c r="AB122" s="229">
        <f t="shared" si="91"/>
        <v>2515</v>
      </c>
      <c r="AC122" s="238">
        <v>753</v>
      </c>
      <c r="AD122" s="237">
        <f t="shared" si="92"/>
        <v>5751</v>
      </c>
      <c r="AE122" s="140">
        <f t="shared" si="92"/>
        <v>3826</v>
      </c>
      <c r="AF122" s="229">
        <f t="shared" si="92"/>
        <v>3826</v>
      </c>
      <c r="AG122" s="237">
        <f t="shared" si="92"/>
        <v>3826</v>
      </c>
      <c r="AH122" s="238">
        <v>1722</v>
      </c>
      <c r="AI122" s="238">
        <v>1145</v>
      </c>
      <c r="AP122" s="3"/>
      <c r="AQ122" s="294"/>
      <c r="AT122" s="295"/>
    </row>
    <row r="123" spans="1:46" ht="25.5" x14ac:dyDescent="0.2">
      <c r="A123" s="6"/>
      <c r="B123" s="255" t="s">
        <v>204</v>
      </c>
      <c r="C123" s="128">
        <v>815</v>
      </c>
      <c r="D123" s="170" t="s">
        <v>143</v>
      </c>
      <c r="E123" s="52" t="s">
        <v>224</v>
      </c>
      <c r="F123" s="53">
        <v>4.8600000000000003</v>
      </c>
      <c r="G123" s="167">
        <v>0.17</v>
      </c>
      <c r="H123" s="168" t="s">
        <v>111</v>
      </c>
      <c r="I123" s="55">
        <f t="shared" si="85"/>
        <v>4.03</v>
      </c>
      <c r="J123" s="55">
        <v>3.38</v>
      </c>
      <c r="K123" s="169">
        <v>6.7409120487953444</v>
      </c>
      <c r="L123" s="54">
        <v>0.5</v>
      </c>
      <c r="M123" s="55">
        <f t="shared" si="58"/>
        <v>3.37</v>
      </c>
      <c r="N123" s="56">
        <f t="shared" si="86"/>
        <v>3.37</v>
      </c>
      <c r="O123" s="66">
        <f t="shared" si="59"/>
        <v>13.58</v>
      </c>
      <c r="P123" s="66">
        <v>10.75</v>
      </c>
      <c r="Q123" s="238"/>
      <c r="R123" s="237">
        <f t="shared" si="87"/>
        <v>5397</v>
      </c>
      <c r="S123" s="140">
        <f t="shared" si="88"/>
        <v>5397</v>
      </c>
      <c r="T123" s="229">
        <f t="shared" si="89"/>
        <v>5397</v>
      </c>
      <c r="U123" s="238">
        <v>502</v>
      </c>
      <c r="V123" s="237">
        <f t="shared" si="90"/>
        <v>6751</v>
      </c>
      <c r="W123" s="140">
        <f t="shared" si="90"/>
        <v>6751</v>
      </c>
      <c r="X123" s="229">
        <f t="shared" si="90"/>
        <v>6751</v>
      </c>
      <c r="Y123" s="238">
        <v>628</v>
      </c>
      <c r="Z123" s="237">
        <f t="shared" si="91"/>
        <v>10226</v>
      </c>
      <c r="AA123" s="140">
        <f t="shared" si="91"/>
        <v>10226</v>
      </c>
      <c r="AB123" s="229">
        <f t="shared" si="91"/>
        <v>10226</v>
      </c>
      <c r="AC123" s="238">
        <v>753</v>
      </c>
      <c r="AD123" s="237">
        <f t="shared" si="92"/>
        <v>23385</v>
      </c>
      <c r="AE123" s="140">
        <f t="shared" si="92"/>
        <v>15555</v>
      </c>
      <c r="AF123" s="229">
        <f t="shared" si="92"/>
        <v>15555</v>
      </c>
      <c r="AG123" s="237">
        <f t="shared" si="92"/>
        <v>15555</v>
      </c>
      <c r="AH123" s="238">
        <v>1722</v>
      </c>
      <c r="AI123" s="238">
        <v>1145</v>
      </c>
      <c r="AP123" s="3"/>
      <c r="AQ123" s="294"/>
      <c r="AT123" s="295"/>
    </row>
    <row r="124" spans="1:46" x14ac:dyDescent="0.2">
      <c r="A124" s="6"/>
      <c r="B124" s="255" t="s">
        <v>369</v>
      </c>
      <c r="C124" s="128">
        <v>816</v>
      </c>
      <c r="D124" s="51" t="s">
        <v>370</v>
      </c>
      <c r="E124" s="52" t="s">
        <v>224</v>
      </c>
      <c r="F124" s="53">
        <v>2.98</v>
      </c>
      <c r="G124" s="167">
        <v>0.26</v>
      </c>
      <c r="H124" s="168" t="s">
        <v>111</v>
      </c>
      <c r="I124" s="55">
        <f t="shared" si="85"/>
        <v>2.21</v>
      </c>
      <c r="J124" s="55"/>
      <c r="K124" s="169">
        <v>6.7409120487953444</v>
      </c>
      <c r="L124" s="54">
        <v>0.5</v>
      </c>
      <c r="M124" s="55">
        <f t="shared" si="58"/>
        <v>3.37</v>
      </c>
      <c r="N124" s="56">
        <f t="shared" si="86"/>
        <v>3.37</v>
      </c>
      <c r="O124" s="66">
        <f t="shared" si="59"/>
        <v>7.45</v>
      </c>
      <c r="P124" s="66">
        <f>P126</f>
        <v>7.98</v>
      </c>
      <c r="Q124" s="238"/>
      <c r="R124" s="237">
        <f t="shared" si="87"/>
        <v>4006</v>
      </c>
      <c r="S124" s="140">
        <f t="shared" si="88"/>
        <v>4006</v>
      </c>
      <c r="T124" s="229">
        <f t="shared" si="89"/>
        <v>4006</v>
      </c>
      <c r="U124" s="238">
        <v>502</v>
      </c>
      <c r="V124" s="237">
        <f t="shared" si="90"/>
        <v>5011</v>
      </c>
      <c r="W124" s="140">
        <f t="shared" si="90"/>
        <v>5011</v>
      </c>
      <c r="X124" s="229">
        <f t="shared" si="90"/>
        <v>5011</v>
      </c>
      <c r="Y124" s="238">
        <v>628</v>
      </c>
      <c r="Z124" s="237">
        <f t="shared" si="91"/>
        <v>5610</v>
      </c>
      <c r="AA124" s="140">
        <f t="shared" si="91"/>
        <v>5610</v>
      </c>
      <c r="AB124" s="229">
        <f t="shared" si="91"/>
        <v>5610</v>
      </c>
      <c r="AC124" s="238">
        <v>753</v>
      </c>
      <c r="AD124" s="237">
        <f t="shared" si="92"/>
        <v>12829</v>
      </c>
      <c r="AE124" s="140">
        <f t="shared" si="92"/>
        <v>8533</v>
      </c>
      <c r="AF124" s="229">
        <f t="shared" si="92"/>
        <v>8533</v>
      </c>
      <c r="AG124" s="237">
        <f t="shared" si="92"/>
        <v>8533</v>
      </c>
      <c r="AH124" s="238">
        <v>1722</v>
      </c>
      <c r="AI124" s="238">
        <v>1145</v>
      </c>
      <c r="AP124" s="3"/>
      <c r="AQ124" s="294"/>
      <c r="AT124" s="295"/>
    </row>
    <row r="125" spans="1:46" x14ac:dyDescent="0.2">
      <c r="A125" s="6"/>
      <c r="B125" s="255" t="s">
        <v>144</v>
      </c>
      <c r="C125" s="127" t="s">
        <v>145</v>
      </c>
      <c r="D125" s="51" t="s">
        <v>146</v>
      </c>
      <c r="E125" s="52" t="s">
        <v>224</v>
      </c>
      <c r="F125" s="53">
        <v>6.94</v>
      </c>
      <c r="G125" s="160"/>
      <c r="H125" s="161"/>
      <c r="I125" s="55">
        <f t="shared" si="85"/>
        <v>6.94</v>
      </c>
      <c r="J125" s="55">
        <v>4.8600000000000003</v>
      </c>
      <c r="K125" s="169">
        <v>6.7409120487953444</v>
      </c>
      <c r="L125" s="54">
        <v>0.5</v>
      </c>
      <c r="M125" s="55">
        <f t="shared" si="58"/>
        <v>3.37</v>
      </c>
      <c r="N125" s="56">
        <f t="shared" si="86"/>
        <v>3.37</v>
      </c>
      <c r="O125" s="66">
        <f t="shared" si="59"/>
        <v>23.39</v>
      </c>
      <c r="P125" s="66">
        <v>15.45</v>
      </c>
      <c r="Q125" s="238"/>
      <c r="R125" s="237">
        <f t="shared" si="87"/>
        <v>7756</v>
      </c>
      <c r="S125" s="140">
        <f t="shared" si="88"/>
        <v>7756</v>
      </c>
      <c r="T125" s="229">
        <f t="shared" si="89"/>
        <v>7756</v>
      </c>
      <c r="U125" s="238">
        <v>502</v>
      </c>
      <c r="V125" s="237">
        <f t="shared" si="90"/>
        <v>9703</v>
      </c>
      <c r="W125" s="140">
        <f t="shared" si="90"/>
        <v>9703</v>
      </c>
      <c r="X125" s="229">
        <f t="shared" si="90"/>
        <v>9703</v>
      </c>
      <c r="Y125" s="238">
        <v>628</v>
      </c>
      <c r="Z125" s="237">
        <f t="shared" si="91"/>
        <v>17613</v>
      </c>
      <c r="AA125" s="140">
        <f t="shared" si="91"/>
        <v>17613</v>
      </c>
      <c r="AB125" s="229">
        <f t="shared" si="91"/>
        <v>17613</v>
      </c>
      <c r="AC125" s="238">
        <v>753</v>
      </c>
      <c r="AD125" s="237">
        <f t="shared" si="92"/>
        <v>40278</v>
      </c>
      <c r="AE125" s="140">
        <f t="shared" si="92"/>
        <v>26791</v>
      </c>
      <c r="AF125" s="229">
        <f t="shared" si="92"/>
        <v>26791</v>
      </c>
      <c r="AG125" s="237">
        <f t="shared" si="92"/>
        <v>26791</v>
      </c>
      <c r="AH125" s="238">
        <v>1722</v>
      </c>
      <c r="AI125" s="238">
        <v>1145</v>
      </c>
      <c r="AP125" s="3"/>
      <c r="AQ125" s="294"/>
      <c r="AT125" s="295"/>
    </row>
    <row r="126" spans="1:46" x14ac:dyDescent="0.2">
      <c r="A126" s="6"/>
      <c r="B126" s="255" t="s">
        <v>371</v>
      </c>
      <c r="C126" s="127" t="s">
        <v>156</v>
      </c>
      <c r="D126" s="51" t="s">
        <v>157</v>
      </c>
      <c r="E126" s="52" t="s">
        <v>372</v>
      </c>
      <c r="F126" s="3">
        <v>3.4</v>
      </c>
      <c r="G126" s="167">
        <v>0.34</v>
      </c>
      <c r="H126" s="168" t="s">
        <v>111</v>
      </c>
      <c r="I126" s="55">
        <f t="shared" si="85"/>
        <v>2.2400000000000002</v>
      </c>
      <c r="J126" s="55">
        <v>2.5099999999999998</v>
      </c>
      <c r="K126" s="169">
        <v>6.7409120487953444</v>
      </c>
      <c r="L126" s="54">
        <v>0.5</v>
      </c>
      <c r="M126" s="55">
        <f t="shared" si="58"/>
        <v>3.37</v>
      </c>
      <c r="N126" s="56">
        <f t="shared" si="86"/>
        <v>3.37</v>
      </c>
      <c r="O126" s="66">
        <f t="shared" si="59"/>
        <v>7.55</v>
      </c>
      <c r="P126" s="66">
        <v>7.98</v>
      </c>
      <c r="Q126" s="238"/>
      <c r="R126" s="237">
        <f t="shared" si="87"/>
        <v>4006</v>
      </c>
      <c r="S126" s="140">
        <f t="shared" si="88"/>
        <v>4006</v>
      </c>
      <c r="T126" s="229">
        <f t="shared" si="89"/>
        <v>4006</v>
      </c>
      <c r="U126" s="238">
        <v>502</v>
      </c>
      <c r="V126" s="237">
        <f t="shared" si="90"/>
        <v>5011</v>
      </c>
      <c r="W126" s="140">
        <f t="shared" si="90"/>
        <v>5011</v>
      </c>
      <c r="X126" s="229">
        <f t="shared" si="90"/>
        <v>5011</v>
      </c>
      <c r="Y126" s="238">
        <v>628</v>
      </c>
      <c r="Z126" s="237">
        <f t="shared" si="91"/>
        <v>5685</v>
      </c>
      <c r="AA126" s="140">
        <f t="shared" si="91"/>
        <v>5685</v>
      </c>
      <c r="AB126" s="229">
        <f t="shared" si="91"/>
        <v>5685</v>
      </c>
      <c r="AC126" s="238">
        <v>753</v>
      </c>
      <c r="AD126" s="237">
        <f t="shared" si="92"/>
        <v>13001</v>
      </c>
      <c r="AE126" s="140">
        <f t="shared" si="92"/>
        <v>8648</v>
      </c>
      <c r="AF126" s="229">
        <f t="shared" si="92"/>
        <v>8648</v>
      </c>
      <c r="AG126" s="237">
        <f t="shared" si="92"/>
        <v>8648</v>
      </c>
      <c r="AH126" s="238">
        <v>1722</v>
      </c>
      <c r="AI126" s="238">
        <v>1145</v>
      </c>
      <c r="AP126" s="3"/>
      <c r="AQ126" s="294"/>
      <c r="AT126" s="295"/>
    </row>
    <row r="127" spans="1:46" x14ac:dyDescent="0.2">
      <c r="A127" s="6"/>
      <c r="B127" s="255" t="s">
        <v>373</v>
      </c>
      <c r="C127" s="128">
        <v>821</v>
      </c>
      <c r="D127" s="51" t="s">
        <v>374</v>
      </c>
      <c r="E127" s="52" t="s">
        <v>372</v>
      </c>
      <c r="F127" s="53">
        <v>9.0299999999999994</v>
      </c>
      <c r="G127" s="167">
        <v>0.34</v>
      </c>
      <c r="H127" s="168" t="s">
        <v>64</v>
      </c>
      <c r="I127" s="55">
        <f t="shared" si="85"/>
        <v>5.96</v>
      </c>
      <c r="J127" s="55"/>
      <c r="K127" s="169">
        <v>6.7409120487953444</v>
      </c>
      <c r="L127" s="54">
        <v>0.5</v>
      </c>
      <c r="M127" s="55">
        <f t="shared" si="58"/>
        <v>3.37</v>
      </c>
      <c r="N127" s="56">
        <f t="shared" si="86"/>
        <v>3.37</v>
      </c>
      <c r="O127" s="66">
        <f t="shared" si="59"/>
        <v>20.09</v>
      </c>
      <c r="P127" s="282">
        <f>ROUND($J$132*3.37,2)</f>
        <v>19.920000000000002</v>
      </c>
      <c r="Q127" s="238"/>
      <c r="R127" s="237">
        <f t="shared" si="87"/>
        <v>10000</v>
      </c>
      <c r="S127" s="140">
        <f t="shared" si="88"/>
        <v>10000</v>
      </c>
      <c r="T127" s="229">
        <f t="shared" si="89"/>
        <v>10000</v>
      </c>
      <c r="U127" s="238">
        <v>502</v>
      </c>
      <c r="V127" s="237">
        <f t="shared" si="90"/>
        <v>12510</v>
      </c>
      <c r="W127" s="140">
        <f t="shared" si="90"/>
        <v>12510</v>
      </c>
      <c r="X127" s="229">
        <f t="shared" si="90"/>
        <v>12510</v>
      </c>
      <c r="Y127" s="238">
        <v>628</v>
      </c>
      <c r="Z127" s="237">
        <f t="shared" si="91"/>
        <v>15128</v>
      </c>
      <c r="AA127" s="140">
        <f t="shared" si="91"/>
        <v>15128</v>
      </c>
      <c r="AB127" s="229">
        <f t="shared" si="91"/>
        <v>15128</v>
      </c>
      <c r="AC127" s="238">
        <v>753</v>
      </c>
      <c r="AD127" s="237">
        <f t="shared" si="92"/>
        <v>34595</v>
      </c>
      <c r="AE127" s="140">
        <f t="shared" si="92"/>
        <v>23011</v>
      </c>
      <c r="AF127" s="229">
        <f t="shared" si="92"/>
        <v>23011</v>
      </c>
      <c r="AG127" s="237">
        <f t="shared" si="92"/>
        <v>23011</v>
      </c>
      <c r="AH127" s="238">
        <v>1722</v>
      </c>
      <c r="AI127" s="238">
        <v>1145</v>
      </c>
      <c r="AP127" s="3"/>
      <c r="AQ127" s="294"/>
      <c r="AT127" s="295"/>
    </row>
    <row r="128" spans="1:46" x14ac:dyDescent="0.2">
      <c r="A128" s="6"/>
      <c r="B128" s="255" t="s">
        <v>375</v>
      </c>
      <c r="C128" s="128" t="s">
        <v>376</v>
      </c>
      <c r="D128" s="51" t="s">
        <v>374</v>
      </c>
      <c r="E128" s="52" t="s">
        <v>372</v>
      </c>
      <c r="F128" s="53">
        <v>5.19</v>
      </c>
      <c r="G128" s="167">
        <v>0.34</v>
      </c>
      <c r="H128" s="168" t="s">
        <v>64</v>
      </c>
      <c r="I128" s="55">
        <f t="shared" si="85"/>
        <v>3.43</v>
      </c>
      <c r="J128" s="55"/>
      <c r="K128" s="169">
        <v>6.7409120487953444</v>
      </c>
      <c r="L128" s="54">
        <v>0.5</v>
      </c>
      <c r="M128" s="55">
        <f t="shared" si="58"/>
        <v>3.37</v>
      </c>
      <c r="N128" s="56">
        <f t="shared" si="86"/>
        <v>3.37</v>
      </c>
      <c r="O128" s="66">
        <f t="shared" si="59"/>
        <v>11.56</v>
      </c>
      <c r="P128" s="282">
        <f>ROUND($J$123*3.37,2)</f>
        <v>11.39</v>
      </c>
      <c r="Q128" s="238"/>
      <c r="R128" s="237">
        <f t="shared" si="87"/>
        <v>5718</v>
      </c>
      <c r="S128" s="140">
        <f t="shared" si="88"/>
        <v>5718</v>
      </c>
      <c r="T128" s="229">
        <f t="shared" si="89"/>
        <v>5718</v>
      </c>
      <c r="U128" s="238">
        <v>502</v>
      </c>
      <c r="V128" s="237">
        <f t="shared" si="90"/>
        <v>7153</v>
      </c>
      <c r="W128" s="140">
        <f t="shared" si="90"/>
        <v>7153</v>
      </c>
      <c r="X128" s="229">
        <f t="shared" si="90"/>
        <v>7153</v>
      </c>
      <c r="Y128" s="238">
        <v>628</v>
      </c>
      <c r="Z128" s="237">
        <f t="shared" si="91"/>
        <v>8705</v>
      </c>
      <c r="AA128" s="140">
        <f t="shared" si="91"/>
        <v>8705</v>
      </c>
      <c r="AB128" s="229">
        <f t="shared" si="91"/>
        <v>8705</v>
      </c>
      <c r="AC128" s="238">
        <v>753</v>
      </c>
      <c r="AD128" s="237">
        <f t="shared" si="92"/>
        <v>19906</v>
      </c>
      <c r="AE128" s="140">
        <f t="shared" si="92"/>
        <v>13241</v>
      </c>
      <c r="AF128" s="229">
        <f t="shared" si="92"/>
        <v>13241</v>
      </c>
      <c r="AG128" s="237">
        <f t="shared" si="92"/>
        <v>13241</v>
      </c>
      <c r="AH128" s="238">
        <v>1722</v>
      </c>
      <c r="AI128" s="238">
        <v>1145</v>
      </c>
      <c r="AP128" s="3"/>
      <c r="AQ128" s="294"/>
      <c r="AT128" s="295"/>
    </row>
    <row r="129" spans="1:46" ht="38.25" x14ac:dyDescent="0.2">
      <c r="A129" s="6"/>
      <c r="B129" s="255" t="s">
        <v>377</v>
      </c>
      <c r="C129" s="128">
        <v>822</v>
      </c>
      <c r="D129" s="170" t="s">
        <v>378</v>
      </c>
      <c r="E129" s="52" t="s">
        <v>372</v>
      </c>
      <c r="F129" s="3">
        <v>6.59</v>
      </c>
      <c r="G129" s="167">
        <v>0.34</v>
      </c>
      <c r="H129" s="168" t="s">
        <v>64</v>
      </c>
      <c r="I129" s="55">
        <f t="shared" si="85"/>
        <v>4.3499999999999996</v>
      </c>
      <c r="J129" s="55"/>
      <c r="K129" s="169">
        <v>6.7409120487953444</v>
      </c>
      <c r="L129" s="54">
        <v>0.5</v>
      </c>
      <c r="M129" s="55">
        <f t="shared" si="58"/>
        <v>3.37</v>
      </c>
      <c r="N129" s="56">
        <f t="shared" si="86"/>
        <v>3.37</v>
      </c>
      <c r="O129" s="66">
        <f t="shared" si="59"/>
        <v>14.66</v>
      </c>
      <c r="P129" s="282">
        <f>ROUND(3.37*J132,2)</f>
        <v>19.920000000000002</v>
      </c>
      <c r="Q129" s="238"/>
      <c r="R129" s="237">
        <f t="shared" si="87"/>
        <v>10000</v>
      </c>
      <c r="S129" s="140">
        <f t="shared" si="88"/>
        <v>10000</v>
      </c>
      <c r="T129" s="229">
        <f t="shared" si="89"/>
        <v>10000</v>
      </c>
      <c r="U129" s="238">
        <v>502</v>
      </c>
      <c r="V129" s="237">
        <f t="shared" si="90"/>
        <v>12510</v>
      </c>
      <c r="W129" s="140">
        <f t="shared" si="90"/>
        <v>12510</v>
      </c>
      <c r="X129" s="229">
        <f t="shared" si="90"/>
        <v>12510</v>
      </c>
      <c r="Y129" s="238">
        <v>628</v>
      </c>
      <c r="Z129" s="237">
        <f t="shared" si="91"/>
        <v>11039</v>
      </c>
      <c r="AA129" s="140">
        <f t="shared" si="91"/>
        <v>11039</v>
      </c>
      <c r="AB129" s="229">
        <f t="shared" si="91"/>
        <v>11039</v>
      </c>
      <c r="AC129" s="238">
        <v>753</v>
      </c>
      <c r="AD129" s="237">
        <f t="shared" si="92"/>
        <v>25245</v>
      </c>
      <c r="AE129" s="140">
        <f t="shared" si="92"/>
        <v>16792</v>
      </c>
      <c r="AF129" s="229">
        <f t="shared" si="92"/>
        <v>16792</v>
      </c>
      <c r="AG129" s="237">
        <f t="shared" si="92"/>
        <v>16792</v>
      </c>
      <c r="AH129" s="238">
        <v>1722</v>
      </c>
      <c r="AI129" s="238">
        <v>1145</v>
      </c>
      <c r="AP129" s="3"/>
      <c r="AQ129" s="294"/>
      <c r="AT129" s="295"/>
    </row>
    <row r="130" spans="1:46" ht="25.5" x14ac:dyDescent="0.2">
      <c r="A130" s="6"/>
      <c r="B130" s="255" t="s">
        <v>379</v>
      </c>
      <c r="C130" s="128">
        <v>823</v>
      </c>
      <c r="D130" s="170" t="s">
        <v>380</v>
      </c>
      <c r="E130" s="52" t="s">
        <v>224</v>
      </c>
      <c r="F130" s="53">
        <v>2.29</v>
      </c>
      <c r="G130" s="167"/>
      <c r="H130" s="168"/>
      <c r="I130" s="55">
        <f t="shared" si="85"/>
        <v>2.29</v>
      </c>
      <c r="J130" s="55"/>
      <c r="K130" s="169">
        <v>6.7409120487953444</v>
      </c>
      <c r="L130" s="54">
        <v>0.5</v>
      </c>
      <c r="M130" s="55">
        <f t="shared" si="58"/>
        <v>3.37</v>
      </c>
      <c r="N130" s="56">
        <f t="shared" si="86"/>
        <v>3.37</v>
      </c>
      <c r="O130" s="66">
        <f t="shared" si="59"/>
        <v>7.72</v>
      </c>
      <c r="P130" s="282">
        <f>ROUND(J126*3.37,2)</f>
        <v>8.4600000000000009</v>
      </c>
      <c r="Q130" s="238"/>
      <c r="R130" s="237">
        <f t="shared" si="87"/>
        <v>4247</v>
      </c>
      <c r="S130" s="140">
        <f t="shared" si="88"/>
        <v>4247</v>
      </c>
      <c r="T130" s="229">
        <f t="shared" si="89"/>
        <v>4247</v>
      </c>
      <c r="U130" s="238">
        <v>502</v>
      </c>
      <c r="V130" s="237">
        <f t="shared" si="90"/>
        <v>5313</v>
      </c>
      <c r="W130" s="140">
        <f t="shared" si="90"/>
        <v>5313</v>
      </c>
      <c r="X130" s="229">
        <f t="shared" si="90"/>
        <v>5313</v>
      </c>
      <c r="Y130" s="238">
        <v>628</v>
      </c>
      <c r="Z130" s="237">
        <f t="shared" si="91"/>
        <v>5813</v>
      </c>
      <c r="AA130" s="140">
        <f t="shared" si="91"/>
        <v>5813</v>
      </c>
      <c r="AB130" s="229">
        <f t="shared" si="91"/>
        <v>5813</v>
      </c>
      <c r="AC130" s="238">
        <v>753</v>
      </c>
      <c r="AD130" s="237">
        <f t="shared" si="92"/>
        <v>13294</v>
      </c>
      <c r="AE130" s="140">
        <f t="shared" si="92"/>
        <v>8842</v>
      </c>
      <c r="AF130" s="229">
        <f t="shared" si="92"/>
        <v>8842</v>
      </c>
      <c r="AG130" s="237">
        <f t="shared" si="92"/>
        <v>8842</v>
      </c>
      <c r="AH130" s="238">
        <v>1722</v>
      </c>
      <c r="AI130" s="238">
        <v>1145</v>
      </c>
      <c r="AP130" s="3"/>
      <c r="AQ130" s="294"/>
      <c r="AT130" s="295"/>
    </row>
    <row r="131" spans="1:46" x14ac:dyDescent="0.2">
      <c r="A131" s="6"/>
      <c r="B131" s="255" t="s">
        <v>381</v>
      </c>
      <c r="C131" s="128">
        <v>842</v>
      </c>
      <c r="D131" s="51" t="s">
        <v>382</v>
      </c>
      <c r="E131" s="52" t="s">
        <v>224</v>
      </c>
      <c r="F131" s="53">
        <v>0.77</v>
      </c>
      <c r="G131" s="167"/>
      <c r="H131" s="168"/>
      <c r="I131" s="55">
        <f t="shared" si="85"/>
        <v>0.77</v>
      </c>
      <c r="J131" s="55"/>
      <c r="K131" s="169">
        <v>6.7409120487953444</v>
      </c>
      <c r="L131" s="54">
        <v>0.5</v>
      </c>
      <c r="M131" s="55">
        <f t="shared" si="58"/>
        <v>3.37</v>
      </c>
      <c r="N131" s="56">
        <f t="shared" si="86"/>
        <v>3.37</v>
      </c>
      <c r="O131" s="66">
        <f t="shared" si="59"/>
        <v>2.59</v>
      </c>
      <c r="P131" s="282">
        <f>ROUND(3.37*J96,2)</f>
        <v>6.54</v>
      </c>
      <c r="Q131" s="238"/>
      <c r="R131" s="237">
        <f t="shared" si="87"/>
        <v>3283</v>
      </c>
      <c r="S131" s="140">
        <f t="shared" si="88"/>
        <v>3283</v>
      </c>
      <c r="T131" s="229">
        <f t="shared" si="89"/>
        <v>3283</v>
      </c>
      <c r="U131" s="238">
        <v>502</v>
      </c>
      <c r="V131" s="237">
        <f t="shared" si="90"/>
        <v>4107</v>
      </c>
      <c r="W131" s="140">
        <f t="shared" si="90"/>
        <v>4107</v>
      </c>
      <c r="X131" s="229">
        <f t="shared" si="90"/>
        <v>4107</v>
      </c>
      <c r="Y131" s="238">
        <v>628</v>
      </c>
      <c r="Z131" s="237">
        <f t="shared" si="91"/>
        <v>1950</v>
      </c>
      <c r="AA131" s="140">
        <f t="shared" si="91"/>
        <v>1950</v>
      </c>
      <c r="AB131" s="229">
        <f t="shared" si="91"/>
        <v>1950</v>
      </c>
      <c r="AC131" s="238">
        <v>753</v>
      </c>
      <c r="AD131" s="237">
        <f t="shared" si="92"/>
        <v>4460</v>
      </c>
      <c r="AE131" s="140">
        <f t="shared" si="92"/>
        <v>2967</v>
      </c>
      <c r="AF131" s="229">
        <f t="shared" si="92"/>
        <v>2967</v>
      </c>
      <c r="AG131" s="237">
        <f t="shared" si="92"/>
        <v>2967</v>
      </c>
      <c r="AH131" s="238">
        <v>1722</v>
      </c>
      <c r="AI131" s="238">
        <v>1145</v>
      </c>
      <c r="AP131" s="3"/>
      <c r="AQ131" s="294"/>
      <c r="AT131" s="295"/>
    </row>
    <row r="132" spans="1:46" ht="25.5" x14ac:dyDescent="0.2">
      <c r="A132" s="6"/>
      <c r="B132" s="255" t="s">
        <v>158</v>
      </c>
      <c r="C132" s="127" t="s">
        <v>159</v>
      </c>
      <c r="D132" s="170" t="s">
        <v>160</v>
      </c>
      <c r="E132" s="52" t="s">
        <v>224</v>
      </c>
      <c r="F132" s="53">
        <v>8.9499999999999993</v>
      </c>
      <c r="G132" s="167">
        <v>0.36</v>
      </c>
      <c r="H132" s="168" t="s">
        <v>111</v>
      </c>
      <c r="I132" s="55">
        <f t="shared" si="85"/>
        <v>5.73</v>
      </c>
      <c r="J132" s="55">
        <v>5.91</v>
      </c>
      <c r="K132" s="169">
        <v>6.7409120487953444</v>
      </c>
      <c r="L132" s="54">
        <v>0.5</v>
      </c>
      <c r="M132" s="55">
        <f t="shared" si="58"/>
        <v>3.37</v>
      </c>
      <c r="N132" s="56">
        <f t="shared" si="86"/>
        <v>3.37</v>
      </c>
      <c r="O132" s="66">
        <f t="shared" si="59"/>
        <v>19.309999999999999</v>
      </c>
      <c r="P132" s="66">
        <v>18.79</v>
      </c>
      <c r="Q132" s="238"/>
      <c r="R132" s="237">
        <f t="shared" si="87"/>
        <v>9433</v>
      </c>
      <c r="S132" s="140">
        <f t="shared" si="88"/>
        <v>9433</v>
      </c>
      <c r="T132" s="229">
        <f t="shared" si="89"/>
        <v>9433</v>
      </c>
      <c r="U132" s="238">
        <v>502</v>
      </c>
      <c r="V132" s="237">
        <f t="shared" si="90"/>
        <v>11800</v>
      </c>
      <c r="W132" s="140">
        <f t="shared" si="90"/>
        <v>11800</v>
      </c>
      <c r="X132" s="229">
        <f t="shared" si="90"/>
        <v>11800</v>
      </c>
      <c r="Y132" s="238">
        <v>628</v>
      </c>
      <c r="Z132" s="237">
        <f t="shared" si="91"/>
        <v>14540</v>
      </c>
      <c r="AA132" s="140">
        <f t="shared" si="91"/>
        <v>14540</v>
      </c>
      <c r="AB132" s="229">
        <f t="shared" si="91"/>
        <v>14540</v>
      </c>
      <c r="AC132" s="238">
        <v>753</v>
      </c>
      <c r="AD132" s="237">
        <f t="shared" si="92"/>
        <v>33252</v>
      </c>
      <c r="AE132" s="140">
        <f t="shared" si="92"/>
        <v>22118</v>
      </c>
      <c r="AF132" s="229">
        <f t="shared" si="92"/>
        <v>22118</v>
      </c>
      <c r="AG132" s="237">
        <f t="shared" si="92"/>
        <v>22118</v>
      </c>
      <c r="AH132" s="238">
        <v>1722</v>
      </c>
      <c r="AI132" s="238">
        <v>1145</v>
      </c>
      <c r="AP132" s="3"/>
      <c r="AQ132" s="294"/>
      <c r="AT132" s="295"/>
    </row>
    <row r="133" spans="1:46" ht="25.5" x14ac:dyDescent="0.2">
      <c r="A133" s="6"/>
      <c r="B133" s="253" t="s">
        <v>383</v>
      </c>
      <c r="C133" s="171">
        <v>851</v>
      </c>
      <c r="D133" s="173" t="s">
        <v>384</v>
      </c>
      <c r="E133" s="52" t="s">
        <v>224</v>
      </c>
      <c r="F133" s="26">
        <v>49.11</v>
      </c>
      <c r="G133" s="160">
        <v>0.51</v>
      </c>
      <c r="H133" s="161" t="s">
        <v>111</v>
      </c>
      <c r="I133" s="55">
        <f t="shared" si="85"/>
        <v>24.06</v>
      </c>
      <c r="J133" s="28"/>
      <c r="K133" s="162">
        <v>6.7409120487953444</v>
      </c>
      <c r="L133" s="27">
        <v>0.5</v>
      </c>
      <c r="M133" s="28">
        <f t="shared" si="58"/>
        <v>3.37</v>
      </c>
      <c r="N133" s="29">
        <f t="shared" si="86"/>
        <v>3.37</v>
      </c>
      <c r="O133" s="82">
        <f t="shared" si="59"/>
        <v>81.08</v>
      </c>
      <c r="P133" s="286">
        <f>ROUND(J144*3.37,2)</f>
        <v>17.690000000000001</v>
      </c>
      <c r="Q133" s="238"/>
      <c r="R133" s="237">
        <f t="shared" si="87"/>
        <v>8880</v>
      </c>
      <c r="S133" s="140">
        <f t="shared" si="88"/>
        <v>8880</v>
      </c>
      <c r="T133" s="229">
        <f t="shared" si="89"/>
        <v>8880</v>
      </c>
      <c r="U133" s="238">
        <v>502</v>
      </c>
      <c r="V133" s="237">
        <f t="shared" si="90"/>
        <v>11109</v>
      </c>
      <c r="W133" s="140">
        <f t="shared" si="90"/>
        <v>11109</v>
      </c>
      <c r="X133" s="229">
        <f t="shared" si="90"/>
        <v>11109</v>
      </c>
      <c r="Y133" s="238">
        <v>628</v>
      </c>
      <c r="Z133" s="237">
        <f t="shared" si="91"/>
        <v>61053</v>
      </c>
      <c r="AA133" s="140">
        <f t="shared" si="91"/>
        <v>61053</v>
      </c>
      <c r="AB133" s="229">
        <f t="shared" si="91"/>
        <v>61053</v>
      </c>
      <c r="AC133" s="238">
        <v>753</v>
      </c>
      <c r="AD133" s="237">
        <f t="shared" si="92"/>
        <v>139620</v>
      </c>
      <c r="AE133" s="140">
        <f t="shared" si="92"/>
        <v>92869</v>
      </c>
      <c r="AF133" s="229">
        <f t="shared" si="92"/>
        <v>92869</v>
      </c>
      <c r="AG133" s="237">
        <f t="shared" si="92"/>
        <v>92869</v>
      </c>
      <c r="AH133" s="238">
        <v>1722</v>
      </c>
      <c r="AI133" s="238">
        <v>1145</v>
      </c>
      <c r="AP133" s="3"/>
      <c r="AQ133" s="294"/>
      <c r="AT133" s="295"/>
    </row>
    <row r="134" spans="1:46" ht="25.5" x14ac:dyDescent="0.2">
      <c r="A134" s="6"/>
      <c r="B134" s="253" t="s">
        <v>385</v>
      </c>
      <c r="C134" s="171">
        <v>857</v>
      </c>
      <c r="D134" s="173" t="s">
        <v>386</v>
      </c>
      <c r="E134" s="52" t="s">
        <v>224</v>
      </c>
      <c r="F134" s="26">
        <v>4.1900000000000004</v>
      </c>
      <c r="G134" s="160">
        <v>0.37</v>
      </c>
      <c r="H134" s="161" t="s">
        <v>111</v>
      </c>
      <c r="I134" s="55">
        <f t="shared" si="85"/>
        <v>2.64</v>
      </c>
      <c r="J134" s="28"/>
      <c r="K134" s="162">
        <v>6.7409120487953444</v>
      </c>
      <c r="L134" s="27">
        <v>0.5</v>
      </c>
      <c r="M134" s="28">
        <f t="shared" si="58"/>
        <v>3.37</v>
      </c>
      <c r="N134" s="29">
        <f t="shared" si="86"/>
        <v>3.37</v>
      </c>
      <c r="O134" s="82">
        <f t="shared" si="59"/>
        <v>8.9</v>
      </c>
      <c r="P134" s="286">
        <f>ROUND(J126*3.37,2)</f>
        <v>8.4600000000000009</v>
      </c>
      <c r="Q134" s="238"/>
      <c r="R134" s="237">
        <f t="shared" si="87"/>
        <v>4247</v>
      </c>
      <c r="S134" s="140">
        <f t="shared" si="88"/>
        <v>4247</v>
      </c>
      <c r="T134" s="229">
        <f t="shared" si="89"/>
        <v>4247</v>
      </c>
      <c r="U134" s="238">
        <v>502</v>
      </c>
      <c r="V134" s="237">
        <f t="shared" si="90"/>
        <v>5313</v>
      </c>
      <c r="W134" s="140">
        <f t="shared" si="90"/>
        <v>5313</v>
      </c>
      <c r="X134" s="229">
        <f t="shared" si="90"/>
        <v>5313</v>
      </c>
      <c r="Y134" s="238">
        <v>628</v>
      </c>
      <c r="Z134" s="237">
        <f t="shared" si="91"/>
        <v>6702</v>
      </c>
      <c r="AA134" s="140">
        <f t="shared" si="91"/>
        <v>6702</v>
      </c>
      <c r="AB134" s="229">
        <f t="shared" si="91"/>
        <v>6702</v>
      </c>
      <c r="AC134" s="238">
        <v>753</v>
      </c>
      <c r="AD134" s="237">
        <f t="shared" si="92"/>
        <v>15326</v>
      </c>
      <c r="AE134" s="140">
        <f t="shared" si="92"/>
        <v>10194</v>
      </c>
      <c r="AF134" s="229">
        <f t="shared" si="92"/>
        <v>10194</v>
      </c>
      <c r="AG134" s="237">
        <f t="shared" si="92"/>
        <v>10194</v>
      </c>
      <c r="AH134" s="238">
        <v>1722</v>
      </c>
      <c r="AI134" s="238">
        <v>1145</v>
      </c>
      <c r="AP134" s="3"/>
      <c r="AQ134" s="294"/>
      <c r="AT134" s="295"/>
    </row>
    <row r="135" spans="1:46" x14ac:dyDescent="0.2">
      <c r="A135" s="6"/>
      <c r="B135" s="253" t="s">
        <v>387</v>
      </c>
      <c r="C135" s="171">
        <v>861</v>
      </c>
      <c r="D135" s="61" t="s">
        <v>161</v>
      </c>
      <c r="E135" s="25" t="s">
        <v>224</v>
      </c>
      <c r="F135" s="26">
        <v>2.14</v>
      </c>
      <c r="G135" s="160"/>
      <c r="H135" s="161"/>
      <c r="I135" s="28">
        <f t="shared" si="85"/>
        <v>2.14</v>
      </c>
      <c r="J135" s="28"/>
      <c r="K135" s="162">
        <v>6.7409120487953444</v>
      </c>
      <c r="L135" s="27">
        <v>0.5</v>
      </c>
      <c r="M135" s="28">
        <f t="shared" ref="M135:M149" si="93">ROUNDDOWN(K135*L135,2)</f>
        <v>3.37</v>
      </c>
      <c r="N135" s="29">
        <f t="shared" si="86"/>
        <v>3.37</v>
      </c>
      <c r="O135" s="82">
        <f t="shared" ref="O135:O149" si="94">ROUND(N135*$I135,2)</f>
        <v>7.21</v>
      </c>
      <c r="P135" s="286">
        <f>ROUND(3.37*J126,2)</f>
        <v>8.4600000000000009</v>
      </c>
      <c r="Q135" s="238"/>
      <c r="R135" s="237">
        <f t="shared" si="87"/>
        <v>4247</v>
      </c>
      <c r="S135" s="140">
        <f t="shared" si="88"/>
        <v>4247</v>
      </c>
      <c r="T135" s="229">
        <f t="shared" si="89"/>
        <v>4247</v>
      </c>
      <c r="U135" s="238">
        <v>502</v>
      </c>
      <c r="V135" s="237">
        <f t="shared" si="90"/>
        <v>5313</v>
      </c>
      <c r="W135" s="140">
        <f t="shared" si="90"/>
        <v>5313</v>
      </c>
      <c r="X135" s="229">
        <f t="shared" si="90"/>
        <v>5313</v>
      </c>
      <c r="Y135" s="238">
        <v>628</v>
      </c>
      <c r="Z135" s="237">
        <f t="shared" si="91"/>
        <v>5429</v>
      </c>
      <c r="AA135" s="140">
        <f t="shared" si="91"/>
        <v>5429</v>
      </c>
      <c r="AB135" s="229">
        <f t="shared" si="91"/>
        <v>5429</v>
      </c>
      <c r="AC135" s="238">
        <v>753</v>
      </c>
      <c r="AD135" s="237">
        <f t="shared" si="92"/>
        <v>12416</v>
      </c>
      <c r="AE135" s="140">
        <f t="shared" si="92"/>
        <v>8258</v>
      </c>
      <c r="AF135" s="229">
        <f t="shared" si="92"/>
        <v>8258</v>
      </c>
      <c r="AG135" s="237">
        <f t="shared" si="92"/>
        <v>8258</v>
      </c>
      <c r="AH135" s="238">
        <v>1722</v>
      </c>
      <c r="AI135" s="238">
        <v>1145</v>
      </c>
      <c r="AP135" s="3"/>
      <c r="AQ135" s="294"/>
      <c r="AT135" s="295"/>
    </row>
    <row r="136" spans="1:46" ht="25.5" x14ac:dyDescent="0.2">
      <c r="A136" s="6"/>
      <c r="B136" s="255" t="s">
        <v>147</v>
      </c>
      <c r="C136" s="127" t="s">
        <v>148</v>
      </c>
      <c r="D136" s="170" t="s">
        <v>149</v>
      </c>
      <c r="E136" s="52" t="s">
        <v>224</v>
      </c>
      <c r="F136" s="53">
        <v>2.29</v>
      </c>
      <c r="G136" s="167">
        <v>0.42</v>
      </c>
      <c r="H136" s="168" t="s">
        <v>111</v>
      </c>
      <c r="I136" s="55">
        <f t="shared" si="85"/>
        <v>1.33</v>
      </c>
      <c r="J136" s="55">
        <v>1.21</v>
      </c>
      <c r="K136" s="169">
        <v>6.7409120487953444</v>
      </c>
      <c r="L136" s="54">
        <v>0.5</v>
      </c>
      <c r="M136" s="55">
        <f t="shared" si="93"/>
        <v>3.37</v>
      </c>
      <c r="N136" s="56">
        <f t="shared" si="86"/>
        <v>3.37</v>
      </c>
      <c r="O136" s="66">
        <f t="shared" si="94"/>
        <v>4.4800000000000004</v>
      </c>
      <c r="P136" s="66">
        <v>3.85</v>
      </c>
      <c r="Q136" s="238"/>
      <c r="R136" s="237">
        <f t="shared" si="87"/>
        <v>1933</v>
      </c>
      <c r="S136" s="140">
        <f t="shared" si="88"/>
        <v>1933</v>
      </c>
      <c r="T136" s="229">
        <f t="shared" si="89"/>
        <v>1933</v>
      </c>
      <c r="U136" s="238">
        <v>502</v>
      </c>
      <c r="V136" s="237">
        <f t="shared" si="90"/>
        <v>2418</v>
      </c>
      <c r="W136" s="140">
        <f t="shared" si="90"/>
        <v>2418</v>
      </c>
      <c r="X136" s="229">
        <f t="shared" si="90"/>
        <v>2418</v>
      </c>
      <c r="Y136" s="238">
        <v>628</v>
      </c>
      <c r="Z136" s="237">
        <f t="shared" si="91"/>
        <v>3373</v>
      </c>
      <c r="AA136" s="140">
        <f t="shared" si="91"/>
        <v>3373</v>
      </c>
      <c r="AB136" s="229">
        <f t="shared" si="91"/>
        <v>3373</v>
      </c>
      <c r="AC136" s="238">
        <v>753</v>
      </c>
      <c r="AD136" s="237">
        <f t="shared" si="92"/>
        <v>7715</v>
      </c>
      <c r="AE136" s="140">
        <f t="shared" si="92"/>
        <v>5131</v>
      </c>
      <c r="AF136" s="229">
        <f t="shared" si="92"/>
        <v>5131</v>
      </c>
      <c r="AG136" s="237">
        <f t="shared" si="92"/>
        <v>5131</v>
      </c>
      <c r="AH136" s="238">
        <v>1722</v>
      </c>
      <c r="AI136" s="238">
        <v>1145</v>
      </c>
      <c r="AP136" s="3"/>
      <c r="AQ136" s="294"/>
      <c r="AT136" s="295"/>
    </row>
    <row r="137" spans="1:46" x14ac:dyDescent="0.2">
      <c r="A137" s="6"/>
      <c r="B137" s="255" t="s">
        <v>388</v>
      </c>
      <c r="C137" s="128">
        <v>863</v>
      </c>
      <c r="D137" s="51" t="s">
        <v>389</v>
      </c>
      <c r="E137" s="25" t="s">
        <v>224</v>
      </c>
      <c r="F137" s="53">
        <v>4.25</v>
      </c>
      <c r="G137" s="167"/>
      <c r="H137" s="168"/>
      <c r="I137" s="55">
        <f t="shared" si="85"/>
        <v>4.25</v>
      </c>
      <c r="J137" s="55"/>
      <c r="K137" s="169">
        <v>6.7409120487953444</v>
      </c>
      <c r="L137" s="54">
        <v>0.5</v>
      </c>
      <c r="M137" s="55">
        <f t="shared" si="93"/>
        <v>3.37</v>
      </c>
      <c r="N137" s="56">
        <f t="shared" si="86"/>
        <v>3.37</v>
      </c>
      <c r="O137" s="66">
        <f t="shared" si="94"/>
        <v>14.32</v>
      </c>
      <c r="P137" s="282">
        <f>ROUND(3.37*J126,2)</f>
        <v>8.4600000000000009</v>
      </c>
      <c r="Q137" s="238"/>
      <c r="R137" s="237">
        <f t="shared" si="87"/>
        <v>4247</v>
      </c>
      <c r="S137" s="140">
        <f t="shared" si="88"/>
        <v>4247</v>
      </c>
      <c r="T137" s="229">
        <f t="shared" si="89"/>
        <v>4247</v>
      </c>
      <c r="U137" s="238">
        <v>502</v>
      </c>
      <c r="V137" s="237">
        <f t="shared" si="90"/>
        <v>5313</v>
      </c>
      <c r="W137" s="140">
        <f t="shared" si="90"/>
        <v>5313</v>
      </c>
      <c r="X137" s="229">
        <f t="shared" si="90"/>
        <v>5313</v>
      </c>
      <c r="Y137" s="238">
        <v>628</v>
      </c>
      <c r="Z137" s="237">
        <f t="shared" si="91"/>
        <v>10783</v>
      </c>
      <c r="AA137" s="140">
        <f t="shared" si="91"/>
        <v>10783</v>
      </c>
      <c r="AB137" s="229">
        <f t="shared" si="91"/>
        <v>10783</v>
      </c>
      <c r="AC137" s="238">
        <v>753</v>
      </c>
      <c r="AD137" s="237">
        <f t="shared" si="92"/>
        <v>24659</v>
      </c>
      <c r="AE137" s="140">
        <f t="shared" si="92"/>
        <v>16402</v>
      </c>
      <c r="AF137" s="229">
        <f t="shared" si="92"/>
        <v>16402</v>
      </c>
      <c r="AG137" s="237">
        <f t="shared" si="92"/>
        <v>16402</v>
      </c>
      <c r="AH137" s="238">
        <v>1722</v>
      </c>
      <c r="AI137" s="238">
        <v>1145</v>
      </c>
      <c r="AP137" s="3"/>
      <c r="AQ137" s="294"/>
      <c r="AT137" s="295"/>
    </row>
    <row r="138" spans="1:46" x14ac:dyDescent="0.2">
      <c r="A138" s="6"/>
      <c r="B138" s="255" t="s">
        <v>390</v>
      </c>
      <c r="C138" s="128">
        <v>866</v>
      </c>
      <c r="D138" s="51" t="s">
        <v>391</v>
      </c>
      <c r="E138" s="25" t="s">
        <v>224</v>
      </c>
      <c r="F138" s="53">
        <v>3.55</v>
      </c>
      <c r="G138" s="167"/>
      <c r="H138" s="168"/>
      <c r="I138" s="55">
        <f t="shared" si="85"/>
        <v>3.55</v>
      </c>
      <c r="J138" s="55"/>
      <c r="K138" s="169">
        <v>6.7409120487953444</v>
      </c>
      <c r="L138" s="54">
        <v>0.5</v>
      </c>
      <c r="M138" s="55">
        <f t="shared" si="93"/>
        <v>3.37</v>
      </c>
      <c r="N138" s="56">
        <f t="shared" si="86"/>
        <v>3.37</v>
      </c>
      <c r="O138" s="66">
        <f t="shared" si="94"/>
        <v>11.96</v>
      </c>
      <c r="P138" s="282">
        <f>ROUND($J$123*3.37,2)</f>
        <v>11.39</v>
      </c>
      <c r="Q138" s="238"/>
      <c r="R138" s="237">
        <f t="shared" si="87"/>
        <v>5718</v>
      </c>
      <c r="S138" s="140">
        <f t="shared" si="88"/>
        <v>5718</v>
      </c>
      <c r="T138" s="229">
        <f t="shared" si="89"/>
        <v>5718</v>
      </c>
      <c r="U138" s="238">
        <v>502</v>
      </c>
      <c r="V138" s="237">
        <f t="shared" si="90"/>
        <v>7153</v>
      </c>
      <c r="W138" s="140">
        <f t="shared" si="90"/>
        <v>7153</v>
      </c>
      <c r="X138" s="229">
        <f t="shared" si="90"/>
        <v>7153</v>
      </c>
      <c r="Y138" s="238">
        <v>628</v>
      </c>
      <c r="Z138" s="237">
        <f t="shared" si="91"/>
        <v>9006</v>
      </c>
      <c r="AA138" s="140">
        <f t="shared" si="91"/>
        <v>9006</v>
      </c>
      <c r="AB138" s="229">
        <f t="shared" si="91"/>
        <v>9006</v>
      </c>
      <c r="AC138" s="238">
        <v>753</v>
      </c>
      <c r="AD138" s="237">
        <f t="shared" si="92"/>
        <v>20595</v>
      </c>
      <c r="AE138" s="140">
        <f t="shared" si="92"/>
        <v>13699</v>
      </c>
      <c r="AF138" s="229">
        <f t="shared" si="92"/>
        <v>13699</v>
      </c>
      <c r="AG138" s="237">
        <f t="shared" si="92"/>
        <v>13699</v>
      </c>
      <c r="AH138" s="238">
        <v>1722</v>
      </c>
      <c r="AI138" s="238">
        <v>1145</v>
      </c>
      <c r="AP138" s="3"/>
      <c r="AQ138" s="294"/>
      <c r="AT138" s="295"/>
    </row>
    <row r="139" spans="1:46" x14ac:dyDescent="0.2">
      <c r="A139" s="6"/>
      <c r="B139" s="255" t="s">
        <v>392</v>
      </c>
      <c r="C139" s="128">
        <v>867</v>
      </c>
      <c r="D139" s="51" t="s">
        <v>393</v>
      </c>
      <c r="E139" s="25" t="s">
        <v>224</v>
      </c>
      <c r="F139" s="53">
        <v>2.77</v>
      </c>
      <c r="G139" s="167"/>
      <c r="H139" s="168"/>
      <c r="I139" s="55">
        <f t="shared" si="85"/>
        <v>2.77</v>
      </c>
      <c r="J139" s="55"/>
      <c r="K139" s="169">
        <v>6.7409120487953444</v>
      </c>
      <c r="L139" s="54">
        <v>0.5</v>
      </c>
      <c r="M139" s="55">
        <f t="shared" si="93"/>
        <v>3.37</v>
      </c>
      <c r="N139" s="56">
        <f t="shared" si="86"/>
        <v>3.37</v>
      </c>
      <c r="O139" s="66">
        <f t="shared" si="94"/>
        <v>9.33</v>
      </c>
      <c r="P139" s="282">
        <f>ROUND($J$126*3.37,2)</f>
        <v>8.4600000000000009</v>
      </c>
      <c r="Q139" s="238"/>
      <c r="R139" s="237">
        <f t="shared" si="87"/>
        <v>4247</v>
      </c>
      <c r="S139" s="140">
        <f t="shared" si="88"/>
        <v>4247</v>
      </c>
      <c r="T139" s="229">
        <f t="shared" si="89"/>
        <v>4247</v>
      </c>
      <c r="U139" s="238">
        <v>502</v>
      </c>
      <c r="V139" s="237">
        <f t="shared" si="90"/>
        <v>5313</v>
      </c>
      <c r="W139" s="140">
        <f t="shared" si="90"/>
        <v>5313</v>
      </c>
      <c r="X139" s="229">
        <f t="shared" si="90"/>
        <v>5313</v>
      </c>
      <c r="Y139" s="238">
        <v>628</v>
      </c>
      <c r="Z139" s="237">
        <f t="shared" si="91"/>
        <v>7025</v>
      </c>
      <c r="AA139" s="140">
        <f t="shared" si="91"/>
        <v>7025</v>
      </c>
      <c r="AB139" s="229">
        <f t="shared" si="91"/>
        <v>7025</v>
      </c>
      <c r="AC139" s="238">
        <v>753</v>
      </c>
      <c r="AD139" s="237">
        <f t="shared" si="92"/>
        <v>16066</v>
      </c>
      <c r="AE139" s="140">
        <f t="shared" si="92"/>
        <v>10687</v>
      </c>
      <c r="AF139" s="229">
        <f t="shared" si="92"/>
        <v>10687</v>
      </c>
      <c r="AG139" s="237">
        <f t="shared" si="92"/>
        <v>10687</v>
      </c>
      <c r="AH139" s="238">
        <v>1722</v>
      </c>
      <c r="AI139" s="238">
        <v>1145</v>
      </c>
      <c r="AP139" s="3"/>
      <c r="AQ139" s="294"/>
      <c r="AT139" s="295"/>
    </row>
    <row r="140" spans="1:46" x14ac:dyDescent="0.2">
      <c r="A140" s="6"/>
      <c r="B140" s="255" t="s">
        <v>394</v>
      </c>
      <c r="C140" s="128">
        <v>869</v>
      </c>
      <c r="D140" s="51" t="s">
        <v>395</v>
      </c>
      <c r="E140" s="25" t="s">
        <v>224</v>
      </c>
      <c r="F140" s="53">
        <v>1.57</v>
      </c>
      <c r="G140" s="167"/>
      <c r="H140" s="168"/>
      <c r="I140" s="55">
        <f t="shared" si="85"/>
        <v>1.57</v>
      </c>
      <c r="J140" s="55"/>
      <c r="K140" s="169">
        <v>6.7409120487953444</v>
      </c>
      <c r="L140" s="54">
        <v>0.5</v>
      </c>
      <c r="M140" s="55">
        <f t="shared" si="93"/>
        <v>3.37</v>
      </c>
      <c r="N140" s="56">
        <f t="shared" si="86"/>
        <v>3.37</v>
      </c>
      <c r="O140" s="66">
        <f t="shared" si="94"/>
        <v>5.29</v>
      </c>
      <c r="P140" s="282">
        <f>ROUND(3.37*J126,2)</f>
        <v>8.4600000000000009</v>
      </c>
      <c r="Q140" s="238"/>
      <c r="R140" s="237">
        <f t="shared" si="87"/>
        <v>4247</v>
      </c>
      <c r="S140" s="140">
        <f t="shared" si="88"/>
        <v>4247</v>
      </c>
      <c r="T140" s="229">
        <f t="shared" si="89"/>
        <v>4247</v>
      </c>
      <c r="U140" s="238">
        <v>502</v>
      </c>
      <c r="V140" s="237">
        <f t="shared" si="90"/>
        <v>5313</v>
      </c>
      <c r="W140" s="140">
        <f t="shared" si="90"/>
        <v>5313</v>
      </c>
      <c r="X140" s="229">
        <f t="shared" si="90"/>
        <v>5313</v>
      </c>
      <c r="Y140" s="238">
        <v>628</v>
      </c>
      <c r="Z140" s="237">
        <f t="shared" si="91"/>
        <v>3983</v>
      </c>
      <c r="AA140" s="140">
        <f t="shared" si="91"/>
        <v>3983</v>
      </c>
      <c r="AB140" s="229">
        <f t="shared" si="91"/>
        <v>3983</v>
      </c>
      <c r="AC140" s="238">
        <v>753</v>
      </c>
      <c r="AD140" s="237">
        <f t="shared" si="92"/>
        <v>9109</v>
      </c>
      <c r="AE140" s="140">
        <f t="shared" si="92"/>
        <v>6059</v>
      </c>
      <c r="AF140" s="229">
        <f t="shared" si="92"/>
        <v>6059</v>
      </c>
      <c r="AG140" s="237">
        <f t="shared" si="92"/>
        <v>6059</v>
      </c>
      <c r="AH140" s="238">
        <v>1722</v>
      </c>
      <c r="AI140" s="238">
        <v>1145</v>
      </c>
      <c r="AP140" s="3"/>
      <c r="AQ140" s="294"/>
      <c r="AT140" s="295"/>
    </row>
    <row r="141" spans="1:46" x14ac:dyDescent="0.2">
      <c r="A141" s="6"/>
      <c r="B141" s="255" t="s">
        <v>162</v>
      </c>
      <c r="C141" s="127" t="s">
        <v>163</v>
      </c>
      <c r="D141" s="51" t="s">
        <v>164</v>
      </c>
      <c r="E141" s="52" t="s">
        <v>224</v>
      </c>
      <c r="F141" s="53">
        <v>1.95</v>
      </c>
      <c r="G141" s="167"/>
      <c r="H141" s="168"/>
      <c r="I141" s="55">
        <f t="shared" si="85"/>
        <v>1.95</v>
      </c>
      <c r="J141" s="55">
        <v>1.37</v>
      </c>
      <c r="K141" s="169">
        <v>6.7409120487953444</v>
      </c>
      <c r="L141" s="54">
        <v>0.5</v>
      </c>
      <c r="M141" s="55">
        <f t="shared" si="93"/>
        <v>3.37</v>
      </c>
      <c r="N141" s="56">
        <f t="shared" si="86"/>
        <v>3.37</v>
      </c>
      <c r="O141" s="66">
        <f t="shared" si="94"/>
        <v>6.57</v>
      </c>
      <c r="P141" s="66">
        <v>4.3600000000000003</v>
      </c>
      <c r="Q141" s="238"/>
      <c r="R141" s="237">
        <f t="shared" si="87"/>
        <v>2189</v>
      </c>
      <c r="S141" s="140">
        <f t="shared" si="88"/>
        <v>2189</v>
      </c>
      <c r="T141" s="229">
        <f t="shared" si="89"/>
        <v>2189</v>
      </c>
      <c r="U141" s="238">
        <v>502</v>
      </c>
      <c r="V141" s="237">
        <f t="shared" si="90"/>
        <v>2738</v>
      </c>
      <c r="W141" s="140">
        <f t="shared" si="90"/>
        <v>2738</v>
      </c>
      <c r="X141" s="229">
        <f t="shared" si="90"/>
        <v>2738</v>
      </c>
      <c r="Y141" s="238">
        <v>628</v>
      </c>
      <c r="Z141" s="237">
        <f t="shared" si="91"/>
        <v>4947</v>
      </c>
      <c r="AA141" s="140">
        <f t="shared" si="91"/>
        <v>4947</v>
      </c>
      <c r="AB141" s="229">
        <f t="shared" si="91"/>
        <v>4947</v>
      </c>
      <c r="AC141" s="238">
        <v>753</v>
      </c>
      <c r="AD141" s="237">
        <f t="shared" si="92"/>
        <v>11314</v>
      </c>
      <c r="AE141" s="140">
        <f t="shared" si="92"/>
        <v>7525</v>
      </c>
      <c r="AF141" s="229">
        <f t="shared" si="92"/>
        <v>7525</v>
      </c>
      <c r="AG141" s="237">
        <f t="shared" si="92"/>
        <v>7525</v>
      </c>
      <c r="AH141" s="238">
        <v>1722</v>
      </c>
      <c r="AI141" s="238">
        <v>1145</v>
      </c>
      <c r="AP141" s="3"/>
      <c r="AQ141" s="294"/>
      <c r="AT141" s="295"/>
    </row>
    <row r="142" spans="1:46" x14ac:dyDescent="0.2">
      <c r="A142" s="6"/>
      <c r="B142" s="253" t="s">
        <v>396</v>
      </c>
      <c r="C142" s="171">
        <v>876</v>
      </c>
      <c r="D142" s="24" t="s">
        <v>397</v>
      </c>
      <c r="E142" s="25" t="s">
        <v>224</v>
      </c>
      <c r="F142" s="26">
        <v>4.12</v>
      </c>
      <c r="G142" s="160"/>
      <c r="H142" s="161"/>
      <c r="I142" s="55">
        <f t="shared" si="85"/>
        <v>4.12</v>
      </c>
      <c r="J142" s="28"/>
      <c r="K142" s="162">
        <v>6.7409120487953444</v>
      </c>
      <c r="L142" s="27">
        <v>0.5</v>
      </c>
      <c r="M142" s="28">
        <f t="shared" si="93"/>
        <v>3.37</v>
      </c>
      <c r="N142" s="29">
        <f t="shared" si="86"/>
        <v>3.37</v>
      </c>
      <c r="O142" s="82">
        <f t="shared" si="94"/>
        <v>13.88</v>
      </c>
      <c r="P142" s="286">
        <f>ROUND(J123*3.37,2)</f>
        <v>11.39</v>
      </c>
      <c r="Q142" s="238"/>
      <c r="R142" s="237">
        <f t="shared" si="87"/>
        <v>5718</v>
      </c>
      <c r="S142" s="140">
        <f t="shared" si="88"/>
        <v>5718</v>
      </c>
      <c r="T142" s="229">
        <f t="shared" si="89"/>
        <v>5718</v>
      </c>
      <c r="U142" s="238">
        <v>502</v>
      </c>
      <c r="V142" s="237">
        <f t="shared" si="90"/>
        <v>7153</v>
      </c>
      <c r="W142" s="140">
        <f t="shared" si="90"/>
        <v>7153</v>
      </c>
      <c r="X142" s="229">
        <f t="shared" si="90"/>
        <v>7153</v>
      </c>
      <c r="Y142" s="238">
        <v>628</v>
      </c>
      <c r="Z142" s="237">
        <f t="shared" si="91"/>
        <v>10452</v>
      </c>
      <c r="AA142" s="140">
        <f t="shared" si="91"/>
        <v>10452</v>
      </c>
      <c r="AB142" s="229">
        <f t="shared" si="91"/>
        <v>10452</v>
      </c>
      <c r="AC142" s="238">
        <v>753</v>
      </c>
      <c r="AD142" s="237">
        <f t="shared" si="92"/>
        <v>23901</v>
      </c>
      <c r="AE142" s="140">
        <f t="shared" si="92"/>
        <v>15898</v>
      </c>
      <c r="AF142" s="229">
        <f t="shared" si="92"/>
        <v>15898</v>
      </c>
      <c r="AG142" s="237">
        <f t="shared" si="92"/>
        <v>15898</v>
      </c>
      <c r="AH142" s="238">
        <v>1722</v>
      </c>
      <c r="AI142" s="238">
        <v>1145</v>
      </c>
      <c r="AP142" s="3"/>
      <c r="AQ142" s="294"/>
      <c r="AT142" s="295"/>
    </row>
    <row r="143" spans="1:46" x14ac:dyDescent="0.2">
      <c r="A143" s="6"/>
      <c r="B143" s="253" t="s">
        <v>150</v>
      </c>
      <c r="C143" s="129" t="s">
        <v>151</v>
      </c>
      <c r="D143" s="24" t="s">
        <v>152</v>
      </c>
      <c r="E143" s="25" t="s">
        <v>224</v>
      </c>
      <c r="F143" s="26">
        <v>8.51</v>
      </c>
      <c r="G143" s="160">
        <v>0.53</v>
      </c>
      <c r="H143" s="161" t="s">
        <v>111</v>
      </c>
      <c r="I143" s="28">
        <f t="shared" si="85"/>
        <v>4</v>
      </c>
      <c r="J143" s="28">
        <v>4</v>
      </c>
      <c r="K143" s="162">
        <v>6.7409120487953444</v>
      </c>
      <c r="L143" s="27">
        <v>0.5</v>
      </c>
      <c r="M143" s="28">
        <f t="shared" si="93"/>
        <v>3.37</v>
      </c>
      <c r="N143" s="29">
        <f t="shared" si="86"/>
        <v>3.37</v>
      </c>
      <c r="O143" s="82">
        <f t="shared" si="94"/>
        <v>13.48</v>
      </c>
      <c r="P143" s="82">
        <v>12.72</v>
      </c>
      <c r="Q143" s="238"/>
      <c r="R143" s="237">
        <f t="shared" si="87"/>
        <v>6385</v>
      </c>
      <c r="S143" s="140">
        <f t="shared" si="88"/>
        <v>6385</v>
      </c>
      <c r="T143" s="229">
        <f t="shared" si="89"/>
        <v>6385</v>
      </c>
      <c r="U143" s="238">
        <v>502</v>
      </c>
      <c r="V143" s="237">
        <f t="shared" si="90"/>
        <v>7988</v>
      </c>
      <c r="W143" s="140">
        <f t="shared" si="90"/>
        <v>7988</v>
      </c>
      <c r="X143" s="229">
        <f t="shared" si="90"/>
        <v>7988</v>
      </c>
      <c r="Y143" s="238">
        <v>628</v>
      </c>
      <c r="Z143" s="237">
        <f t="shared" si="91"/>
        <v>10150</v>
      </c>
      <c r="AA143" s="140">
        <f t="shared" si="91"/>
        <v>10150</v>
      </c>
      <c r="AB143" s="229">
        <f t="shared" si="91"/>
        <v>10150</v>
      </c>
      <c r="AC143" s="238">
        <v>753</v>
      </c>
      <c r="AD143" s="237">
        <f t="shared" si="92"/>
        <v>23213</v>
      </c>
      <c r="AE143" s="140">
        <f t="shared" si="92"/>
        <v>15440</v>
      </c>
      <c r="AF143" s="229">
        <f t="shared" si="92"/>
        <v>15440</v>
      </c>
      <c r="AG143" s="237">
        <f t="shared" si="92"/>
        <v>15440</v>
      </c>
      <c r="AH143" s="238">
        <v>1722</v>
      </c>
      <c r="AI143" s="238">
        <v>1145</v>
      </c>
      <c r="AP143" s="3"/>
      <c r="AQ143" s="294"/>
      <c r="AT143" s="295"/>
    </row>
    <row r="144" spans="1:46" x14ac:dyDescent="0.2">
      <c r="A144" s="6"/>
      <c r="B144" s="255" t="s">
        <v>153</v>
      </c>
      <c r="C144" s="127" t="s">
        <v>154</v>
      </c>
      <c r="D144" s="51" t="s">
        <v>155</v>
      </c>
      <c r="E144" s="52" t="s">
        <v>224</v>
      </c>
      <c r="F144" s="53">
        <v>10.25</v>
      </c>
      <c r="G144" s="167">
        <v>0.49</v>
      </c>
      <c r="H144" s="168" t="s">
        <v>111</v>
      </c>
      <c r="I144" s="55">
        <f t="shared" si="85"/>
        <v>5.23</v>
      </c>
      <c r="J144" s="55">
        <v>5.25</v>
      </c>
      <c r="K144" s="169">
        <v>6.7409120487953444</v>
      </c>
      <c r="L144" s="54">
        <v>0.5</v>
      </c>
      <c r="M144" s="55">
        <f t="shared" si="93"/>
        <v>3.37</v>
      </c>
      <c r="N144" s="56">
        <f t="shared" si="86"/>
        <v>3.37</v>
      </c>
      <c r="O144" s="66">
        <f t="shared" si="94"/>
        <v>17.63</v>
      </c>
      <c r="P144" s="66">
        <v>16.7</v>
      </c>
      <c r="Q144" s="238"/>
      <c r="R144" s="237">
        <f t="shared" si="87"/>
        <v>8383</v>
      </c>
      <c r="S144" s="140">
        <f t="shared" si="88"/>
        <v>8383</v>
      </c>
      <c r="T144" s="229">
        <f t="shared" si="89"/>
        <v>8383</v>
      </c>
      <c r="U144" s="238">
        <v>502</v>
      </c>
      <c r="V144" s="237">
        <f t="shared" si="90"/>
        <v>10488</v>
      </c>
      <c r="W144" s="140">
        <f t="shared" si="90"/>
        <v>10488</v>
      </c>
      <c r="X144" s="229">
        <f t="shared" si="90"/>
        <v>10488</v>
      </c>
      <c r="Y144" s="238">
        <v>628</v>
      </c>
      <c r="Z144" s="237">
        <f t="shared" si="91"/>
        <v>13275</v>
      </c>
      <c r="AA144" s="140">
        <f t="shared" si="91"/>
        <v>13275</v>
      </c>
      <c r="AB144" s="229">
        <f t="shared" si="91"/>
        <v>13275</v>
      </c>
      <c r="AC144" s="238">
        <v>753</v>
      </c>
      <c r="AD144" s="237">
        <f t="shared" si="92"/>
        <v>30359</v>
      </c>
      <c r="AE144" s="140">
        <f t="shared" si="92"/>
        <v>20193</v>
      </c>
      <c r="AF144" s="229">
        <f t="shared" si="92"/>
        <v>20193</v>
      </c>
      <c r="AG144" s="237">
        <f t="shared" si="92"/>
        <v>20193</v>
      </c>
      <c r="AH144" s="238">
        <v>1722</v>
      </c>
      <c r="AI144" s="238">
        <v>1145</v>
      </c>
      <c r="AP144" s="3"/>
      <c r="AQ144" s="294"/>
      <c r="AT144" s="295"/>
    </row>
    <row r="145" spans="1:46" x14ac:dyDescent="0.2">
      <c r="A145" s="6"/>
      <c r="B145" s="253" t="s">
        <v>398</v>
      </c>
      <c r="C145" s="171">
        <v>890</v>
      </c>
      <c r="D145" s="24" t="s">
        <v>399</v>
      </c>
      <c r="E145" s="25" t="s">
        <v>224</v>
      </c>
      <c r="F145" s="26">
        <v>0.52</v>
      </c>
      <c r="G145" s="160">
        <v>0.53</v>
      </c>
      <c r="H145" s="161" t="s">
        <v>111</v>
      </c>
      <c r="I145" s="28">
        <f t="shared" si="85"/>
        <v>0.24</v>
      </c>
      <c r="J145" s="28"/>
      <c r="K145" s="162">
        <v>6.7409120487953444</v>
      </c>
      <c r="L145" s="27">
        <v>0.5</v>
      </c>
      <c r="M145" s="28">
        <f t="shared" si="93"/>
        <v>3.37</v>
      </c>
      <c r="N145" s="29">
        <f t="shared" si="86"/>
        <v>3.37</v>
      </c>
      <c r="O145" s="82">
        <f t="shared" si="94"/>
        <v>0.81</v>
      </c>
      <c r="P145" s="286">
        <f>ROUND(3.37*J136,2)</f>
        <v>4.08</v>
      </c>
      <c r="Q145" s="238"/>
      <c r="R145" s="237">
        <f t="shared" si="87"/>
        <v>2048</v>
      </c>
      <c r="S145" s="140">
        <f t="shared" si="88"/>
        <v>2048</v>
      </c>
      <c r="T145" s="229">
        <f t="shared" si="89"/>
        <v>2048</v>
      </c>
      <c r="U145" s="238">
        <v>502</v>
      </c>
      <c r="V145" s="237">
        <f t="shared" si="90"/>
        <v>2562</v>
      </c>
      <c r="W145" s="140">
        <f t="shared" si="90"/>
        <v>2562</v>
      </c>
      <c r="X145" s="229">
        <f t="shared" si="90"/>
        <v>2562</v>
      </c>
      <c r="Y145" s="238">
        <v>628</v>
      </c>
      <c r="Z145" s="237">
        <f t="shared" si="91"/>
        <v>610</v>
      </c>
      <c r="AA145" s="140">
        <f t="shared" si="91"/>
        <v>610</v>
      </c>
      <c r="AB145" s="229">
        <f t="shared" si="91"/>
        <v>610</v>
      </c>
      <c r="AC145" s="238">
        <v>753</v>
      </c>
      <c r="AD145" s="237">
        <f t="shared" si="92"/>
        <v>1395</v>
      </c>
      <c r="AE145" s="140">
        <f t="shared" si="92"/>
        <v>928</v>
      </c>
      <c r="AF145" s="229">
        <f t="shared" si="92"/>
        <v>928</v>
      </c>
      <c r="AG145" s="237">
        <f t="shared" si="92"/>
        <v>928</v>
      </c>
      <c r="AH145" s="238">
        <v>1722</v>
      </c>
      <c r="AI145" s="238">
        <v>1145</v>
      </c>
      <c r="AP145" s="3"/>
      <c r="AQ145" s="294"/>
      <c r="AT145" s="295"/>
    </row>
    <row r="146" spans="1:46" ht="13.5" thickBot="1" x14ac:dyDescent="0.25">
      <c r="A146" s="6"/>
      <c r="B146" s="254" t="s">
        <v>400</v>
      </c>
      <c r="C146" s="179">
        <v>899</v>
      </c>
      <c r="D146" s="33" t="s">
        <v>401</v>
      </c>
      <c r="E146" s="34" t="s">
        <v>224</v>
      </c>
      <c r="F146" s="35">
        <v>16.62</v>
      </c>
      <c r="G146" s="164"/>
      <c r="H146" s="165"/>
      <c r="I146" s="37">
        <f t="shared" si="85"/>
        <v>16.62</v>
      </c>
      <c r="J146" s="37"/>
      <c r="K146" s="166">
        <v>6.7409120487953444</v>
      </c>
      <c r="L146" s="36">
        <v>0.5</v>
      </c>
      <c r="M146" s="37">
        <f t="shared" si="93"/>
        <v>3.37</v>
      </c>
      <c r="N146" s="38">
        <f t="shared" si="86"/>
        <v>3.37</v>
      </c>
      <c r="O146" s="39">
        <f t="shared" si="94"/>
        <v>56.01</v>
      </c>
      <c r="P146" s="283">
        <f>ROUND(3.37*J132,2)</f>
        <v>19.920000000000002</v>
      </c>
      <c r="Q146" s="238"/>
      <c r="R146" s="235">
        <f t="shared" si="87"/>
        <v>10000</v>
      </c>
      <c r="S146" s="141">
        <f t="shared" si="88"/>
        <v>10000</v>
      </c>
      <c r="T146" s="230">
        <f t="shared" si="89"/>
        <v>10000</v>
      </c>
      <c r="U146" s="238">
        <v>502</v>
      </c>
      <c r="V146" s="235">
        <f t="shared" si="90"/>
        <v>12510</v>
      </c>
      <c r="W146" s="141">
        <f t="shared" si="90"/>
        <v>12510</v>
      </c>
      <c r="X146" s="230">
        <f t="shared" si="90"/>
        <v>12510</v>
      </c>
      <c r="Y146" s="238">
        <v>628</v>
      </c>
      <c r="Z146" s="235">
        <f t="shared" si="91"/>
        <v>42176</v>
      </c>
      <c r="AA146" s="141">
        <f t="shared" si="91"/>
        <v>42176</v>
      </c>
      <c r="AB146" s="230">
        <f t="shared" si="91"/>
        <v>42176</v>
      </c>
      <c r="AC146" s="238">
        <v>753</v>
      </c>
      <c r="AD146" s="235">
        <f t="shared" si="92"/>
        <v>96449</v>
      </c>
      <c r="AE146" s="141">
        <f t="shared" si="92"/>
        <v>64154</v>
      </c>
      <c r="AF146" s="230">
        <f t="shared" si="92"/>
        <v>64154</v>
      </c>
      <c r="AG146" s="235">
        <f t="shared" si="92"/>
        <v>64154</v>
      </c>
      <c r="AH146" s="238">
        <v>1722</v>
      </c>
      <c r="AI146" s="238">
        <v>1145</v>
      </c>
      <c r="AP146" s="3"/>
      <c r="AQ146" s="294"/>
      <c r="AT146" s="295"/>
    </row>
    <row r="147" spans="1:46" x14ac:dyDescent="0.2">
      <c r="A147" s="6"/>
      <c r="B147" s="253"/>
      <c r="C147" s="129"/>
      <c r="D147" s="81"/>
      <c r="E147" s="25"/>
      <c r="F147" s="26"/>
      <c r="G147" s="160"/>
      <c r="H147" s="161"/>
      <c r="I147" s="28"/>
      <c r="J147" s="28"/>
      <c r="K147" s="162"/>
      <c r="L147" s="27"/>
      <c r="M147" s="28"/>
      <c r="N147" s="29"/>
      <c r="O147" s="82"/>
      <c r="P147" s="82"/>
      <c r="Q147" s="238"/>
      <c r="R147" s="236"/>
      <c r="S147" s="139"/>
      <c r="T147" s="228"/>
      <c r="U147" s="238">
        <v>502</v>
      </c>
      <c r="V147" s="236"/>
      <c r="W147" s="139"/>
      <c r="X147" s="228"/>
      <c r="Y147" s="238">
        <v>628</v>
      </c>
      <c r="Z147" s="236"/>
      <c r="AA147" s="139"/>
      <c r="AB147" s="228"/>
      <c r="AC147" s="238">
        <v>753</v>
      </c>
      <c r="AD147" s="236"/>
      <c r="AE147" s="139"/>
      <c r="AF147" s="228"/>
      <c r="AG147" s="236"/>
      <c r="AH147" s="238">
        <v>1722</v>
      </c>
      <c r="AI147" s="238">
        <v>1145</v>
      </c>
      <c r="AP147" s="3"/>
      <c r="AQ147" s="294"/>
      <c r="AT147" s="295"/>
    </row>
    <row r="148" spans="1:46" x14ac:dyDescent="0.2">
      <c r="A148" s="6"/>
      <c r="B148" s="255" t="s">
        <v>166</v>
      </c>
      <c r="C148" s="127" t="s">
        <v>167</v>
      </c>
      <c r="D148" s="51" t="s">
        <v>168</v>
      </c>
      <c r="E148" s="52" t="s">
        <v>224</v>
      </c>
      <c r="F148" s="53">
        <v>12.13</v>
      </c>
      <c r="G148" s="200">
        <v>0.35</v>
      </c>
      <c r="H148" s="53" t="s">
        <v>64</v>
      </c>
      <c r="I148" s="55">
        <f>ROUND(F148*(1-G148),2)</f>
        <v>7.88</v>
      </c>
      <c r="J148" s="55">
        <v>7.28</v>
      </c>
      <c r="K148" s="169">
        <v>7.9503402446850941</v>
      </c>
      <c r="L148" s="54">
        <v>0.5</v>
      </c>
      <c r="M148" s="55">
        <f t="shared" si="93"/>
        <v>3.97</v>
      </c>
      <c r="N148" s="56">
        <f>MIN($N$4,M148)</f>
        <v>3.97</v>
      </c>
      <c r="O148" s="66">
        <f t="shared" si="94"/>
        <v>31.28</v>
      </c>
      <c r="P148" s="66">
        <v>12.38</v>
      </c>
      <c r="Q148" s="238"/>
      <c r="R148" s="237">
        <f>ROUND(P148*$R$4,0)</f>
        <v>6215</v>
      </c>
      <c r="S148" s="140">
        <f>ROUND(P148*$S$4,0)</f>
        <v>6215</v>
      </c>
      <c r="T148" s="229">
        <f>ROUND(P148*$T$4,0)</f>
        <v>6215</v>
      </c>
      <c r="U148" s="238">
        <v>502</v>
      </c>
      <c r="V148" s="237">
        <f t="shared" ref="V148:X149" si="95">ROUND($P148*V$4,0)</f>
        <v>7775</v>
      </c>
      <c r="W148" s="140">
        <f t="shared" si="95"/>
        <v>7775</v>
      </c>
      <c r="X148" s="229">
        <f t="shared" si="95"/>
        <v>7775</v>
      </c>
      <c r="Y148" s="238">
        <v>628</v>
      </c>
      <c r="Z148" s="237">
        <f t="shared" ref="Z148:AB149" si="96">ROUND($O148*Z$4,0)</f>
        <v>23554</v>
      </c>
      <c r="AA148" s="140">
        <f t="shared" si="96"/>
        <v>23554</v>
      </c>
      <c r="AB148" s="229">
        <f t="shared" si="96"/>
        <v>23554</v>
      </c>
      <c r="AC148" s="238">
        <v>753</v>
      </c>
      <c r="AD148" s="237">
        <f t="shared" ref="AD148:AG149" si="97">ROUND($O148*AD$4,0)</f>
        <v>53864</v>
      </c>
      <c r="AE148" s="140">
        <f t="shared" si="97"/>
        <v>35828</v>
      </c>
      <c r="AF148" s="229">
        <f t="shared" si="97"/>
        <v>35828</v>
      </c>
      <c r="AG148" s="237">
        <f t="shared" si="97"/>
        <v>35828</v>
      </c>
      <c r="AH148" s="238">
        <v>1722</v>
      </c>
      <c r="AI148" s="238">
        <v>1145</v>
      </c>
      <c r="AP148" s="3"/>
      <c r="AQ148" s="294"/>
      <c r="AT148" s="295"/>
    </row>
    <row r="149" spans="1:46" ht="13.5" thickBot="1" x14ac:dyDescent="0.25">
      <c r="A149" s="6"/>
      <c r="B149" s="254" t="s">
        <v>169</v>
      </c>
      <c r="C149" s="126" t="s">
        <v>170</v>
      </c>
      <c r="D149" s="86" t="s">
        <v>171</v>
      </c>
      <c r="E149" s="34" t="s">
        <v>172</v>
      </c>
      <c r="F149" s="35">
        <v>21.01</v>
      </c>
      <c r="G149" s="164">
        <v>0.35</v>
      </c>
      <c r="H149" s="165" t="s">
        <v>111</v>
      </c>
      <c r="I149" s="37">
        <f>ROUND(F149*(1-G149),2)</f>
        <v>13.66</v>
      </c>
      <c r="J149" s="37">
        <v>17.649999999999999</v>
      </c>
      <c r="K149" s="166">
        <v>7.9503402446850941</v>
      </c>
      <c r="L149" s="36">
        <v>0.5</v>
      </c>
      <c r="M149" s="37">
        <f t="shared" si="93"/>
        <v>3.97</v>
      </c>
      <c r="N149" s="38">
        <f>MIN($N$4,M149)</f>
        <v>3.97</v>
      </c>
      <c r="O149" s="39">
        <f t="shared" si="94"/>
        <v>54.23</v>
      </c>
      <c r="P149" s="39">
        <v>30.01</v>
      </c>
      <c r="Q149" s="238"/>
      <c r="R149" s="235">
        <f>ROUND(P149*$R$4,0)</f>
        <v>15065</v>
      </c>
      <c r="S149" s="141">
        <f>ROUND(P149*$S$4,0)</f>
        <v>15065</v>
      </c>
      <c r="T149" s="230">
        <f>ROUND(P149*$T$4,0)</f>
        <v>15065</v>
      </c>
      <c r="U149" s="238">
        <v>502</v>
      </c>
      <c r="V149" s="235">
        <f t="shared" si="95"/>
        <v>18846</v>
      </c>
      <c r="W149" s="141">
        <f t="shared" si="95"/>
        <v>18846</v>
      </c>
      <c r="X149" s="230">
        <f t="shared" si="95"/>
        <v>18846</v>
      </c>
      <c r="Y149" s="238">
        <v>628</v>
      </c>
      <c r="Z149" s="235">
        <f t="shared" si="96"/>
        <v>40835</v>
      </c>
      <c r="AA149" s="141">
        <f t="shared" si="96"/>
        <v>40835</v>
      </c>
      <c r="AB149" s="230">
        <f t="shared" si="96"/>
        <v>40835</v>
      </c>
      <c r="AC149" s="238">
        <v>753</v>
      </c>
      <c r="AD149" s="235">
        <f t="shared" si="97"/>
        <v>93384</v>
      </c>
      <c r="AE149" s="141">
        <f t="shared" si="97"/>
        <v>62115</v>
      </c>
      <c r="AF149" s="230">
        <f t="shared" si="97"/>
        <v>62115</v>
      </c>
      <c r="AG149" s="235">
        <f t="shared" si="97"/>
        <v>62115</v>
      </c>
      <c r="AH149" s="238">
        <v>1722</v>
      </c>
      <c r="AI149" s="238">
        <v>1145</v>
      </c>
      <c r="AP149" s="3"/>
      <c r="AQ149" s="294"/>
      <c r="AT149" s="295"/>
    </row>
    <row r="151" spans="1:46" x14ac:dyDescent="0.2">
      <c r="B151" s="1">
        <f>COLUMN(B150)</f>
        <v>2</v>
      </c>
      <c r="C151" s="1">
        <f t="shared" ref="C151:AG151" si="98">COLUMN(C150)</f>
        <v>3</v>
      </c>
      <c r="D151" s="1">
        <f t="shared" si="98"/>
        <v>4</v>
      </c>
      <c r="E151" s="1">
        <f t="shared" si="98"/>
        <v>5</v>
      </c>
      <c r="F151" s="3">
        <f t="shared" si="98"/>
        <v>6</v>
      </c>
      <c r="G151" s="1">
        <f t="shared" si="98"/>
        <v>7</v>
      </c>
      <c r="H151" s="1">
        <f t="shared" si="98"/>
        <v>8</v>
      </c>
      <c r="I151" s="1">
        <f t="shared" si="98"/>
        <v>9</v>
      </c>
      <c r="J151" s="1"/>
      <c r="K151" s="1">
        <f t="shared" si="98"/>
        <v>11</v>
      </c>
      <c r="L151" s="1">
        <f t="shared" si="98"/>
        <v>12</v>
      </c>
      <c r="M151" s="1">
        <f t="shared" si="98"/>
        <v>13</v>
      </c>
      <c r="N151" s="1">
        <f t="shared" si="98"/>
        <v>14</v>
      </c>
      <c r="O151" s="1">
        <f t="shared" si="98"/>
        <v>15</v>
      </c>
      <c r="P151" s="1">
        <f t="shared" si="98"/>
        <v>16</v>
      </c>
      <c r="Q151" s="1">
        <f t="shared" si="98"/>
        <v>17</v>
      </c>
      <c r="R151" s="1">
        <f t="shared" si="98"/>
        <v>18</v>
      </c>
      <c r="S151" s="1">
        <f t="shared" si="98"/>
        <v>19</v>
      </c>
      <c r="T151" s="1">
        <f t="shared" si="98"/>
        <v>20</v>
      </c>
      <c r="U151" s="1">
        <f t="shared" si="98"/>
        <v>21</v>
      </c>
      <c r="V151" s="1">
        <f t="shared" si="98"/>
        <v>22</v>
      </c>
      <c r="W151" s="1">
        <f t="shared" si="98"/>
        <v>23</v>
      </c>
      <c r="X151" s="1">
        <f t="shared" si="98"/>
        <v>24</v>
      </c>
      <c r="Y151" s="1">
        <f t="shared" si="98"/>
        <v>25</v>
      </c>
      <c r="Z151" s="1">
        <f t="shared" si="98"/>
        <v>26</v>
      </c>
      <c r="AA151" s="1">
        <f t="shared" si="98"/>
        <v>27</v>
      </c>
      <c r="AB151" s="1">
        <f t="shared" si="98"/>
        <v>28</v>
      </c>
      <c r="AC151" s="1">
        <f t="shared" si="98"/>
        <v>29</v>
      </c>
      <c r="AD151" s="1">
        <f t="shared" si="98"/>
        <v>30</v>
      </c>
      <c r="AE151" s="1">
        <f t="shared" si="98"/>
        <v>31</v>
      </c>
      <c r="AF151" s="1">
        <f t="shared" si="98"/>
        <v>32</v>
      </c>
      <c r="AG151" s="1">
        <f t="shared" si="98"/>
        <v>33</v>
      </c>
    </row>
  </sheetData>
  <sheetProtection selectLockedCells="1"/>
  <mergeCells count="2">
    <mergeCell ref="B2:O2"/>
    <mergeCell ref="B5:N5"/>
  </mergeCells>
  <printOptions horizontalCentered="1"/>
  <pageMargins left="0.25" right="0.25" top="0.75" bottom="0.75" header="0.3" footer="0.3"/>
  <pageSetup paperSize="17" scale="20" fitToHeight="0" orientation="portrait" r:id="rId1"/>
  <headerFooter alignWithMargins="0">
    <oddHeader>&amp;C&amp;14Land Use / Vehicle-Mile Equivalency Table (LUVMET)</oddHeader>
    <oddFooter>&amp;LCity of Round Rock Roadway Impact Fees&amp;CDRAFT 07-11-2018&amp;RBased on ITE 10th Edition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06A9179B32B34691577147991CDFE3" ma:contentTypeVersion="17" ma:contentTypeDescription="Create a new document." ma:contentTypeScope="" ma:versionID="bdaf3d97a610363e528a95497c115d94">
  <xsd:schema xmlns:xsd="http://www.w3.org/2001/XMLSchema" xmlns:xs="http://www.w3.org/2001/XMLSchema" xmlns:p="http://schemas.microsoft.com/office/2006/metadata/properties" xmlns:ns2="e8f61ad0-5399-4acf-a258-178d120187d4" xmlns:ns3="54128943-a7ca-4e65-bb29-6a13f1d682b2" xmlns:ns4="42b4d396-253e-4f3e-a9a9-94dca28b00ba" targetNamespace="http://schemas.microsoft.com/office/2006/metadata/properties" ma:root="true" ma:fieldsID="c297efe0257c028bea6399011fd1860c" ns2:_="" ns3:_="" ns4:_="">
    <xsd:import namespace="e8f61ad0-5399-4acf-a258-178d120187d4"/>
    <xsd:import namespace="54128943-a7ca-4e65-bb29-6a13f1d682b2"/>
    <xsd:import namespace="42b4d396-253e-4f3e-a9a9-94dca28b00b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61ad0-5399-4acf-a258-178d12018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8affcb8-ac74-4065-8a9b-1a096d3821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128943-a7ca-4e65-bb29-6a13f1d682b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4d396-253e-4f3e-a9a9-94dca28b00b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b961f6e0-c2ed-4750-91d3-1092884d4f09}" ma:internalName="TaxCatchAll" ma:showField="CatchAllData" ma:web="54128943-a7ca-4e65-bb29-6a13f1d682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8f61ad0-5399-4acf-a258-178d120187d4">
      <Terms xmlns="http://schemas.microsoft.com/office/infopath/2007/PartnerControls"/>
    </lcf76f155ced4ddcb4097134ff3c332f>
    <TaxCatchAll xmlns="42b4d396-253e-4f3e-a9a9-94dca28b00ba" xsi:nil="true"/>
  </documentManagement>
</p:properties>
</file>

<file path=customXml/itemProps1.xml><?xml version="1.0" encoding="utf-8"?>
<ds:datastoreItem xmlns:ds="http://schemas.openxmlformats.org/officeDocument/2006/customXml" ds:itemID="{8C079112-7C12-4442-BD9D-B77E42981697}"/>
</file>

<file path=customXml/itemProps2.xml><?xml version="1.0" encoding="utf-8"?>
<ds:datastoreItem xmlns:ds="http://schemas.openxmlformats.org/officeDocument/2006/customXml" ds:itemID="{A025F06D-63EC-46BD-ABA7-B8E1E8A70488}"/>
</file>

<file path=customXml/itemProps3.xml><?xml version="1.0" encoding="utf-8"?>
<ds:datastoreItem xmlns:ds="http://schemas.openxmlformats.org/officeDocument/2006/customXml" ds:itemID="{090D7939-3191-47A9-844C-65450D32F0A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Estimator Worksheet</vt:lpstr>
      <vt:lpstr>Service Areas</vt:lpstr>
      <vt:lpstr>Land Use Descriptions</vt:lpstr>
      <vt:lpstr>Collection</vt:lpstr>
      <vt:lpstr>Permit</vt:lpstr>
      <vt:lpstr>Plat</vt:lpstr>
      <vt:lpstr>Collection!Print_Area</vt:lpstr>
      <vt:lpstr>'Estimator Worksheet'!Print_Area</vt:lpstr>
      <vt:lpstr>'Land Use Descriptions'!Print_Area</vt:lpstr>
      <vt:lpstr>'Service Areas'!Print_Area</vt:lpstr>
      <vt:lpstr>Collection!Print_Titles</vt:lpstr>
      <vt:lpstr>'Land Use Descriptions'!Print_Titles</vt:lpstr>
      <vt:lpstr>SA</vt:lpstr>
      <vt:lpstr>Single_Family_Detached_Housing</vt:lpstr>
    </vt:vector>
  </TitlesOfParts>
  <Company>Kimley-Horn and Associates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RefPC</dc:creator>
  <cp:lastModifiedBy>Ed Polasek</cp:lastModifiedBy>
  <dcterms:created xsi:type="dcterms:W3CDTF">2016-03-31T21:29:44Z</dcterms:created>
  <dcterms:modified xsi:type="dcterms:W3CDTF">2026-07-10T15:29:25Z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0x010100F806A9179B32B34691577147991CDFE3</vt:lpwstr>
  </property>
</Properties>
</file>